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G:\Unidades compartidas\MyCFO\01. Controles ISR\2024\Giovanni Martínez\Declarados\24xoro\"/>
    </mc:Choice>
  </mc:AlternateContent>
  <xr:revisionPtr revIDLastSave="0" documentId="13_ncr:1_{5232EAE9-226D-4171-9581-4459FCC23EDB}" xr6:coauthVersionLast="47" xr6:coauthVersionMax="47" xr10:uidLastSave="{00000000-0000-0000-0000-000000000000}"/>
  <bookViews>
    <workbookView xWindow="-120" yWindow="-120" windowWidth="20730" windowHeight="11280" firstSheet="1" activeTab="16" xr2:uid="{E84CD34B-044D-4AFC-858B-D9DA5F58AC4A}"/>
  </bookViews>
  <sheets>
    <sheet name="Portada" sheetId="22" r:id="rId1"/>
    <sheet name="BZ" sheetId="5" r:id="rId2"/>
    <sheet name="Clasificaciones" sheetId="27" state="hidden" r:id="rId3"/>
    <sheet name="ESF" sheetId="9" r:id="rId4"/>
    <sheet name="FE" sheetId="25" state="hidden" r:id="rId5"/>
    <sheet name="CCC" sheetId="26" state="hidden" r:id="rId6"/>
    <sheet name="ER" sheetId="7" r:id="rId7"/>
    <sheet name="AAXI " sheetId="28" state="hidden" r:id="rId8"/>
    <sheet name="Pérdidas" sheetId="30" r:id="rId9"/>
    <sheet name="CUCA" sheetId="31" state="hidden" r:id="rId10"/>
    <sheet name="CUFIN" sheetId="32" state="hidden" r:id="rId11"/>
    <sheet name="UFIN" sheetId="33" state="hidden" r:id="rId12"/>
    <sheet name="INPC" sheetId="34" state="hidden" r:id="rId13"/>
    <sheet name="Ing - Ded" sheetId="13" r:id="rId14"/>
    <sheet name="Conciliación" sheetId="12" r:id="rId15"/>
    <sheet name="Datos Adicionales" sheetId="20" state="hidden" r:id="rId16"/>
    <sheet name="Resumen" sheetId="24" r:id="rId17"/>
    <sheet name="Determinación" sheetId="15" r:id="rId18"/>
    <sheet name="Ingresos fiscales" sheetId="35" state="hidden" r:id="rId19"/>
  </sheets>
  <externalReferences>
    <externalReference r:id="rId20"/>
    <externalReference r:id="rId21"/>
  </externalReferences>
  <definedNames>
    <definedName name="\a">#REF!</definedName>
    <definedName name="\b">#REF!</definedName>
    <definedName name="\c">#REF!</definedName>
    <definedName name="\d">#REF!</definedName>
    <definedName name="\e">#REF!</definedName>
    <definedName name="\f">#REF!</definedName>
    <definedName name="\g">#REF!</definedName>
    <definedName name="\i">#REF!</definedName>
    <definedName name="_________________CED1">#REF!</definedName>
    <definedName name="_________________CED2">#REF!</definedName>
    <definedName name="________________CAS1">#REF!</definedName>
    <definedName name="________________CED1">#REF!</definedName>
    <definedName name="________________CED2">#REF!</definedName>
    <definedName name="_______________CAS1">#REF!</definedName>
    <definedName name="_______________CED1">#REF!</definedName>
    <definedName name="_______________CED2">#REF!</definedName>
    <definedName name="_______________iva12">#REF!</definedName>
    <definedName name="______________CAS1">#REF!</definedName>
    <definedName name="______________CED1">#REF!</definedName>
    <definedName name="______________CED2">#REF!</definedName>
    <definedName name="______________iva12">#REF!</definedName>
    <definedName name="_____________CAS1">#REF!</definedName>
    <definedName name="_____________CED1">#REF!</definedName>
    <definedName name="_____________CED2">#REF!</definedName>
    <definedName name="_____________iva12">#REF!</definedName>
    <definedName name="____________CAS1">#REF!</definedName>
    <definedName name="____________CED1">#REF!</definedName>
    <definedName name="____________CED2">#REF!</definedName>
    <definedName name="____________iva12">#REF!</definedName>
    <definedName name="___________CAS1">#REF!</definedName>
    <definedName name="___________CED1">#REF!</definedName>
    <definedName name="___________CED2">#REF!</definedName>
    <definedName name="___________iva12">#REF!</definedName>
    <definedName name="__________CAS1">#REF!</definedName>
    <definedName name="__________CED1">#REF!</definedName>
    <definedName name="__________CED2">#REF!</definedName>
    <definedName name="__________iva12">#REF!</definedName>
    <definedName name="__________IVA2">#REF!</definedName>
    <definedName name="_________CAS1">#REF!</definedName>
    <definedName name="_________CED1">#REF!</definedName>
    <definedName name="_________CED2">#REF!</definedName>
    <definedName name="_________iva12">#REF!</definedName>
    <definedName name="_________IVA2">#REF!</definedName>
    <definedName name="________CAS1">#REF!</definedName>
    <definedName name="________CED1">#REF!</definedName>
    <definedName name="________CED2">#REF!</definedName>
    <definedName name="________iva12">#REF!</definedName>
    <definedName name="________IVA2">#REF!</definedName>
    <definedName name="_______CAS1">#REF!</definedName>
    <definedName name="_______CED1">#REF!</definedName>
    <definedName name="_______CED2">#REF!</definedName>
    <definedName name="_______iva12">#REF!</definedName>
    <definedName name="_______IVA2">#REF!</definedName>
    <definedName name="______CAS1">#REF!</definedName>
    <definedName name="______CED1">#REF!</definedName>
    <definedName name="______CED2">#REF!</definedName>
    <definedName name="______iva12">#REF!</definedName>
    <definedName name="______IVA2">#REF!</definedName>
    <definedName name="_____CAS1">#REF!</definedName>
    <definedName name="_____CED1">#REF!</definedName>
    <definedName name="_____CED2">#REF!</definedName>
    <definedName name="_____iva12">#REF!</definedName>
    <definedName name="_____IVA2">#REF!</definedName>
    <definedName name="____CAS1">#REF!</definedName>
    <definedName name="____CED1">#REF!</definedName>
    <definedName name="____CED2">#REF!</definedName>
    <definedName name="____iva12">#REF!</definedName>
    <definedName name="____IVA2">#REF!</definedName>
    <definedName name="___CAS1">#REF!</definedName>
    <definedName name="___CED1">#REF!</definedName>
    <definedName name="___CED2">#REF!</definedName>
    <definedName name="___ene01">#REF!</definedName>
    <definedName name="___feb01">#REF!</definedName>
    <definedName name="___iva12">#REF!</definedName>
    <definedName name="___IVA2">#REF!</definedName>
    <definedName name="___mzo01">#REF!</definedName>
    <definedName name="___TA1">#REF!</definedName>
    <definedName name="___TA11">#REF!</definedName>
    <definedName name="___TA2">#REF!</definedName>
    <definedName name="___TA21">#REF!</definedName>
    <definedName name="___TA3">#REF!</definedName>
    <definedName name="___TA31">#REF!</definedName>
    <definedName name="__123Gracp_D1" hidden="1">#REF!</definedName>
    <definedName name="__123Graph_A" hidden="1">#REF!</definedName>
    <definedName name="__123Graph_B" hidden="1">#REF!</definedName>
    <definedName name="__123Graph_D" hidden="1">#REF!</definedName>
    <definedName name="__123Graph_D1" hidden="1">#REF!</definedName>
    <definedName name="__123Graph_D2" hidden="1">#REF!</definedName>
    <definedName name="__CAS1">#REF!</definedName>
    <definedName name="__CED1">#REF!</definedName>
    <definedName name="__CED2">#REF!</definedName>
    <definedName name="__ene01">#REF!</definedName>
    <definedName name="__ene03">#REF!</definedName>
    <definedName name="__feb01">#REF!</definedName>
    <definedName name="__iva12">#REF!</definedName>
    <definedName name="__IVA2">#REF!</definedName>
    <definedName name="__mzo01">#REF!</definedName>
    <definedName name="__RES1" hidden="1">#REF!</definedName>
    <definedName name="__RES2" hidden="1">#REF!</definedName>
    <definedName name="__TA1">#REF!</definedName>
    <definedName name="__TA11">#REF!</definedName>
    <definedName name="__TA2">#REF!</definedName>
    <definedName name="__TA21">#REF!</definedName>
    <definedName name="__TA3">#REF!</definedName>
    <definedName name="__TA31">#REF!</definedName>
    <definedName name="_6105">#REF!</definedName>
    <definedName name="_CAS1">#REF!</definedName>
    <definedName name="_CED1">#REF!</definedName>
    <definedName name="_CED2">#REF!</definedName>
    <definedName name="_Dist_Values" hidden="1">#REF!</definedName>
    <definedName name="_ene01">#REF!</definedName>
    <definedName name="_feb01">#REF!</definedName>
    <definedName name="_Fill" hidden="1">#REF!</definedName>
    <definedName name="_xlnm._FilterDatabase" localSheetId="1" hidden="1">BZ!$B$18:$L$95</definedName>
    <definedName name="_iva12">#REF!</definedName>
    <definedName name="_IVA2">#REF!</definedName>
    <definedName name="_Key1" hidden="1">#REF!</definedName>
    <definedName name="_Key2" hidden="1">#REF!</definedName>
    <definedName name="_mzo01">#REF!</definedName>
    <definedName name="_Order1" hidden="1">0</definedName>
    <definedName name="_Order2" hidden="1">255</definedName>
    <definedName name="_Parse_In" hidden="1">#REF!</definedName>
    <definedName name="_Parse_Out" hidden="1">#REF!</definedName>
    <definedName name="_Sort" hidden="1">#REF!</definedName>
    <definedName name="_TA1">#REF!</definedName>
    <definedName name="_TA11">#REF!</definedName>
    <definedName name="_TA2">#REF!</definedName>
    <definedName name="_TA21">#REF!</definedName>
    <definedName name="_TA3">#REF!</definedName>
    <definedName name="_TA31">#REF!</definedName>
    <definedName name="_Table2_Out" hidden="1">#REF!</definedName>
    <definedName name="A">#REF!</definedName>
    <definedName name="a\" hidden="1">#REF!</definedName>
    <definedName name="A_impresión_IM">#REF!</definedName>
    <definedName name="AA" localSheetId="10" hidden="1">{"BALGRAL",#N/A,FALSE,"BALANCE GRAL";"EDORES",#N/A,FALSE,"EDO RDOS"}</definedName>
    <definedName name="AA" localSheetId="12" hidden="1">{"BALGRAL",#N/A,FALSE,"BALANCE GRAL";"EDORES",#N/A,FALSE,"EDO RDOS"}</definedName>
    <definedName name="AA" localSheetId="11" hidden="1">{"BALGRAL",#N/A,FALSE,"BALANCE GRAL";"EDORES",#N/A,FALSE,"EDO RDOS"}</definedName>
    <definedName name="AA" hidden="1">{"BALGRAL",#N/A,FALSE,"BALANCE GRAL";"EDORES",#N/A,FALSE,"EDO RDOS"}</definedName>
    <definedName name="AB" localSheetId="10" hidden="1">{#N/A,#N/A,FALSE,"Aging Summary";#N/A,#N/A,FALSE,"Ratio Analysis";#N/A,#N/A,FALSE,"Test 120 Day Accts";#N/A,#N/A,FALSE,"Tickmarks"}</definedName>
    <definedName name="AB" localSheetId="12" hidden="1">{#N/A,#N/A,FALSE,"Aging Summary";#N/A,#N/A,FALSE,"Ratio Analysis";#N/A,#N/A,FALSE,"Test 120 Day Accts";#N/A,#N/A,FALSE,"Tickmarks"}</definedName>
    <definedName name="AB" localSheetId="11" hidden="1">{#N/A,#N/A,FALSE,"Aging Summary";#N/A,#N/A,FALSE,"Ratio Analysis";#N/A,#N/A,FALSE,"Test 120 Day Accts";#N/A,#N/A,FALSE,"Tickmarks"}</definedName>
    <definedName name="AB" hidden="1">{#N/A,#N/A,FALSE,"Aging Summary";#N/A,#N/A,FALSE,"Ratio Analysis";#N/A,#N/A,FALSE,"Test 120 Day Accts";#N/A,#N/A,FALSE,"Tickmarks"}</definedName>
    <definedName name="abr">#REF!</definedName>
    <definedName name="abr_3">#REF!</definedName>
    <definedName name="ABRIL">#REF!</definedName>
    <definedName name="Access_Button" hidden="1">"Loan_Front_End_Input_List"</definedName>
    <definedName name="AccessDatabase" hidden="1">"C:\My Documents\DAVE\MODELS\Cash at Risk\Loan Front End.mdb"</definedName>
    <definedName name="ACREABR">#REF!</definedName>
    <definedName name="ACREAGO">#REF!</definedName>
    <definedName name="ACREDIC">#REF!</definedName>
    <definedName name="acreedores.diversos.dólares.petersen.publishing">#REF!</definedName>
    <definedName name="acreedores.diversos.dólares.reed.travel.group">#REF!</definedName>
    <definedName name="acreedores.diversos.dólares.resumen">#REF!</definedName>
    <definedName name="acreedores.diversos.dólares.scuba.diving.publicidad">#REF!</definedName>
    <definedName name="acreedores.diversos.dólares.worth.international">#REF!</definedName>
    <definedName name="ACREENE">#REF!</definedName>
    <definedName name="ACREFEB">#REF!</definedName>
    <definedName name="ACREJUL">#REF!</definedName>
    <definedName name="ACREJUN">#REF!</definedName>
    <definedName name="ACREMAY">#REF!</definedName>
    <definedName name="ACREMZO">#REF!</definedName>
    <definedName name="ACRENOV">#REF!</definedName>
    <definedName name="ACREOCT">#REF!</definedName>
    <definedName name="ACRESEP">#REF!</definedName>
    <definedName name="ACUMULADO">#REF!</definedName>
    <definedName name="AFORE_Rep0">#REF!</definedName>
    <definedName name="AFORE_Rep1">#REF!</definedName>
    <definedName name="AFORE_Rep1_D">#REF!</definedName>
    <definedName name="AFORE_Rep2">#REF!</definedName>
    <definedName name="AGO">#REF!</definedName>
    <definedName name="AGOSTO">#REF!</definedName>
    <definedName name="AI1ER">#REF!</definedName>
    <definedName name="AI2DO">#REF!</definedName>
    <definedName name="AICUFIN">#REF!</definedName>
    <definedName name="AIDIFCUF">#REF!</definedName>
    <definedName name="AIPOND">#REF!</definedName>
    <definedName name="AISUM">#REF!</definedName>
    <definedName name="AIUFIN">#REF!</definedName>
    <definedName name="ajustes">#REF!</definedName>
    <definedName name="analiscombimex" localSheetId="10" hidden="1">{"BALGRAL",#N/A,FALSE,"BALANCE GRAL";"EDORES",#N/A,FALSE,"EDO RDOS"}</definedName>
    <definedName name="analiscombimex" localSheetId="12" hidden="1">{"BALGRAL",#N/A,FALSE,"BALANCE GRAL";"EDORES",#N/A,FALSE,"EDO RDOS"}</definedName>
    <definedName name="analiscombimex" localSheetId="11" hidden="1">{"BALGRAL",#N/A,FALSE,"BALANCE GRAL";"EDORES",#N/A,FALSE,"EDO RDOS"}</definedName>
    <definedName name="analiscombimex" hidden="1">{"BALGRAL",#N/A,FALSE,"BALANCE GRAL";"EDORES",#N/A,FALSE,"EDO RDOS"}</definedName>
    <definedName name="analiscombimexB" localSheetId="10" hidden="1">{"BALGRAL",#N/A,FALSE,"BALANCE GRAL";"EDORES",#N/A,FALSE,"EDO RDOS"}</definedName>
    <definedName name="analiscombimexB" localSheetId="12" hidden="1">{"BALGRAL",#N/A,FALSE,"BALANCE GRAL";"EDORES",#N/A,FALSE,"EDO RDOS"}</definedName>
    <definedName name="analiscombimexB" localSheetId="11" hidden="1">{"BALGRAL",#N/A,FALSE,"BALANCE GRAL";"EDORES",#N/A,FALSE,"EDO RDOS"}</definedName>
    <definedName name="analiscombimexB" hidden="1">{"BALGRAL",#N/A,FALSE,"BALANCE GRAL";"EDORES",#N/A,FALSE,"EDO RDOS"}</definedName>
    <definedName name="ANOACT">#REF!</definedName>
    <definedName name="anscount" hidden="1">2</definedName>
    <definedName name="Año">#REF!</definedName>
    <definedName name="AREA_1">#REF!</definedName>
    <definedName name="Area_10">#REF!</definedName>
    <definedName name="Area_11">#REF!</definedName>
    <definedName name="area_12">#REF!</definedName>
    <definedName name="Area_15">#REF!</definedName>
    <definedName name="Area_16">#REF!</definedName>
    <definedName name="Area_2">#REF!</definedName>
    <definedName name="Area_3">#REF!</definedName>
    <definedName name="Area_4">#REF!</definedName>
    <definedName name="Area_5">#REF!</definedName>
    <definedName name="Area_6">#REF!</definedName>
    <definedName name="Area_7">#REF!</definedName>
    <definedName name="Area_8">#REF!</definedName>
    <definedName name="Area_9">#REF!</definedName>
    <definedName name="_xlnm.Print_Area" localSheetId="10">CUFIN!$A$1:$J$9</definedName>
    <definedName name="_xlnm.Print_Area" localSheetId="6">ER!$A$6:$G$82</definedName>
    <definedName name="_xlnm.Print_Area" localSheetId="3">ESF!$A$1:$M$66</definedName>
    <definedName name="_xlnm.Print_Area" localSheetId="11">UFIN!$A$1:$K$18</definedName>
    <definedName name="_xlnm.Print_Area">#REF!</definedName>
    <definedName name="AREA12">#REF!</definedName>
    <definedName name="Area12N">#REF!</definedName>
    <definedName name="AS2DocOpenMode" hidden="1">"AS2DocumentEdit"</definedName>
    <definedName name="AS2HasNoAutoHeaderFooter" hidden="1">" "</definedName>
    <definedName name="AS2NamedRange" hidden="1">9</definedName>
    <definedName name="AS2ReportLS" hidden="1">1</definedName>
    <definedName name="AS2StaticLS" hidden="1">#REF!</definedName>
    <definedName name="AS2SyncStepLS" hidden="1">0</definedName>
    <definedName name="AS2TickmarkLS" localSheetId="10" hidden="1">#REF!</definedName>
    <definedName name="AS2TickmarkLS" hidden="1">#REF!</definedName>
    <definedName name="AS2VersionLS" hidden="1">300</definedName>
    <definedName name="asas" hidden="1">#REF!</definedName>
    <definedName name="asdf">#REF!</definedName>
    <definedName name="AuditoríaAl">#REF!</definedName>
    <definedName name="AYP">#REF!</definedName>
    <definedName name="BalType" hidden="1">TRUE</definedName>
    <definedName name="bancomer.111.2005.negativo">#REF!</definedName>
    <definedName name="Bancos">#REF!</definedName>
    <definedName name="bancrecer.111.2008">#REF!</definedName>
    <definedName name="BASE">#REF!</definedName>
    <definedName name="BASEACTIAE1">#REF!</definedName>
    <definedName name="BASEACTIAE2">#REF!</definedName>
    <definedName name="BASEACTIAE3">#REF!</definedName>
    <definedName name="BASEACTIAE4">#REF!</definedName>
    <definedName name="BASEACTIAE5">#REF!</definedName>
    <definedName name="BASEACTIAE6">#REF!</definedName>
    <definedName name="_xlnm.Database">#REF!</definedName>
    <definedName name="BASEFINIAE1">#REF!</definedName>
    <definedName name="BASEFINIAE2">#REF!</definedName>
    <definedName name="BASEFINIAE3">#REF!</definedName>
    <definedName name="BASEFINIAE4">#REF!</definedName>
    <definedName name="BASEFINIAE5">#REF!</definedName>
    <definedName name="BASEFINIAE6">#REF!</definedName>
    <definedName name="BG_Del" hidden="1">15</definedName>
    <definedName name="BG_Ins" hidden="1">4</definedName>
    <definedName name="BG_Mod" hidden="1">6</definedName>
    <definedName name="bital.cozumel.nacional.111.2013">#REF!</definedName>
    <definedName name="bital.cozumel.nacional.111.2013.negativo">#REF!</definedName>
    <definedName name="bital.cozumel.nacional.111.2014">#REF!</definedName>
    <definedName name="bital.mty.dólares.111.2011">#REF!</definedName>
    <definedName name="bital.mty.dólares.111.2011.negativo">#REF!</definedName>
    <definedName name="bital.mty.nacional.111.2012">#REF!</definedName>
    <definedName name="bueno" localSheetId="10" hidden="1">{"BALGRAL",#N/A,FALSE,"BALANCE GRAL";"EDORES",#N/A,FALSE,"EDO RDOS"}</definedName>
    <definedName name="bueno" localSheetId="12" hidden="1">{"BALGRAL",#N/A,FALSE,"BALANCE GRAL";"EDORES",#N/A,FALSE,"EDO RDOS"}</definedName>
    <definedName name="bueno" localSheetId="11" hidden="1">{"BALGRAL",#N/A,FALSE,"BALANCE GRAL";"EDORES",#N/A,FALSE,"EDO RDOS"}</definedName>
    <definedName name="bueno" hidden="1">{"BALGRAL",#N/A,FALSE,"BALANCE GRAL";"EDORES",#N/A,FALSE,"EDO RDOS"}</definedName>
    <definedName name="buenoB" localSheetId="10" hidden="1">{"BALGRAL",#N/A,FALSE,"BALANCE GRAL";"EDORES",#N/A,FALSE,"EDO RDOS"}</definedName>
    <definedName name="buenoB" localSheetId="12" hidden="1">{"BALGRAL",#N/A,FALSE,"BALANCE GRAL";"EDORES",#N/A,FALSE,"EDO RDOS"}</definedName>
    <definedName name="buenoB" localSheetId="11" hidden="1">{"BALGRAL",#N/A,FALSE,"BALANCE GRAL";"EDORES",#N/A,FALSE,"EDO RDOS"}</definedName>
    <definedName name="buenoB" hidden="1">{"BALGRAL",#N/A,FALSE,"BALANCE GRAL";"EDORES",#N/A,FALSE,"EDO RDOS"}</definedName>
    <definedName name="CAJAABR">#REF!</definedName>
    <definedName name="CAJAAGO">#REF!</definedName>
    <definedName name="CAJADIC">#REF!</definedName>
    <definedName name="CAJAENE">#REF!</definedName>
    <definedName name="CAJAFEB">#REF!</definedName>
    <definedName name="CAJAJUL">#REF!</definedName>
    <definedName name="CAJAJUN">#REF!</definedName>
    <definedName name="CAJAMAY">#REF!</definedName>
    <definedName name="CAJAMZO">#REF!</definedName>
    <definedName name="CAJANOV">#REF!</definedName>
    <definedName name="CAJAOCT">#REF!</definedName>
    <definedName name="CAJASEP">#REF!</definedName>
    <definedName name="CARO">#REF!</definedName>
    <definedName name="CAS">#REF!</definedName>
    <definedName name="CAV">#REF!</definedName>
    <definedName name="CC">"*"</definedName>
    <definedName name="Ced_2h13">#REF!</definedName>
    <definedName name="CED2.21">#REF!</definedName>
    <definedName name="CED2.22">#REF!</definedName>
    <definedName name="CED2.26">#REF!</definedName>
    <definedName name="Cia">5</definedName>
    <definedName name="cidic">#REF!</definedName>
    <definedName name="cjnweiofniqwo">#REF!</definedName>
    <definedName name="coeficiente.de.utilidad">#REF!</definedName>
    <definedName name="colombia4" localSheetId="10" hidden="1">{"BALGRAL",#N/A,FALSE,"BALANCE GRAL";"EDORES",#N/A,FALSE,"EDO RDOS"}</definedName>
    <definedName name="colombia4" localSheetId="12" hidden="1">{"BALGRAL",#N/A,FALSE,"BALANCE GRAL";"EDORES",#N/A,FALSE,"EDO RDOS"}</definedName>
    <definedName name="colombia4" localSheetId="11" hidden="1">{"BALGRAL",#N/A,FALSE,"BALANCE GRAL";"EDORES",#N/A,FALSE,"EDO RDOS"}</definedName>
    <definedName name="colombia4" hidden="1">{"BALGRAL",#N/A,FALSE,"BALANCE GRAL";"EDORES",#N/A,FALSE,"EDO RDOS"}</definedName>
    <definedName name="colombia4B" localSheetId="10" hidden="1">{"BALGRAL",#N/A,FALSE,"BALANCE GRAL";"EDORES",#N/A,FALSE,"EDO RDOS"}</definedName>
    <definedName name="colombia4B" localSheetId="12" hidden="1">{"BALGRAL",#N/A,FALSE,"BALANCE GRAL";"EDORES",#N/A,FALSE,"EDO RDOS"}</definedName>
    <definedName name="colombia4B" localSheetId="11" hidden="1">{"BALGRAL",#N/A,FALSE,"BALANCE GRAL";"EDORES",#N/A,FALSE,"EDO RDOS"}</definedName>
    <definedName name="colombia4B" hidden="1">{"BALGRAL",#N/A,FALSE,"BALANCE GRAL";"EDORES",#N/A,FALSE,"EDO RDOS"}</definedName>
    <definedName name="compras">#REF!</definedName>
    <definedName name="Computo">#REF!</definedName>
    <definedName name="conciliación.contable.fiscal">#REF!</definedName>
    <definedName name="CREDITO">#REF!</definedName>
    <definedName name="CREDSALARIO">#REF!</definedName>
    <definedName name="CTA">#REF!</definedName>
    <definedName name="cuadro">#REF!</definedName>
    <definedName name="cuadro_1">#REF!</definedName>
    <definedName name="CUFIN">#REF!</definedName>
    <definedName name="CUFIN1">#REF!</definedName>
    <definedName name="CUFIN1POND">#REF!</definedName>
    <definedName name="Cwvu.Presentation." hidden="1">#REF!,#REF!,#REF!</definedName>
    <definedName name="Cwvu.Wty._.accrual._.summary." hidden="1">#REF!,#REF!,#REF!</definedName>
    <definedName name="CXA">#REF!</definedName>
    <definedName name="d">#REF!</definedName>
    <definedName name="Data2" localSheetId="10" hidden="1">{"'Demand Units'!$Z$2:$AF$53"}</definedName>
    <definedName name="Data2" localSheetId="12" hidden="1">{"'Demand Units'!$Z$2:$AF$53"}</definedName>
    <definedName name="Data2" localSheetId="11" hidden="1">{"'Demand Units'!$Z$2:$AF$53"}</definedName>
    <definedName name="Data2" hidden="1">{"'Demand Units'!$Z$2:$AF$53"}</definedName>
    <definedName name="DATOS">#REF!</definedName>
    <definedName name="DBFile">2109802</definedName>
    <definedName name="DBMizar">"ABG"</definedName>
    <definedName name="DBServer">"bgs_afore01"</definedName>
    <definedName name="DD" localSheetId="10" hidden="1">{"DEPN1",#N/A,TRUE,"depn";"DEPN2",#N/A,TRUE,"depn";"ACT1",#N/A,TRUE,"moact";"ACT2",#N/A,TRUE,"moact";"iva1",#N/A,TRUE,"moiva";"RVAS1",#N/A,TRUE,"rvas";"RVAS2",#N/A,TRUE,"rvas";"NODED",#N/A,TRUE,"noded"}</definedName>
    <definedName name="DD" localSheetId="12" hidden="1">{"DEPN1",#N/A,TRUE,"depn";"DEPN2",#N/A,TRUE,"depn";"ACT1",#N/A,TRUE,"moact";"ACT2",#N/A,TRUE,"moact";"iva1",#N/A,TRUE,"moiva";"RVAS1",#N/A,TRUE,"rvas";"RVAS2",#N/A,TRUE,"rvas";"NODED",#N/A,TRUE,"noded"}</definedName>
    <definedName name="DD" localSheetId="11" hidden="1">{"DEPN1",#N/A,TRUE,"depn";"DEPN2",#N/A,TRUE,"depn";"ACT1",#N/A,TRUE,"moact";"ACT2",#N/A,TRUE,"moact";"iva1",#N/A,TRUE,"moiva";"RVAS1",#N/A,TRUE,"rvas";"RVAS2",#N/A,TRUE,"rvas";"NODED",#N/A,TRUE,"noded"}</definedName>
    <definedName name="DD" hidden="1">{"DEPN1",#N/A,TRUE,"depn";"DEPN2",#N/A,TRUE,"depn";"ACT1",#N/A,TRUE,"moact";"ACT2",#N/A,TRUE,"moact";"iva1",#N/A,TRUE,"moiva";"RVAS1",#N/A,TRUE,"rvas";"RVAS2",#N/A,TRUE,"rvas";"NODED",#N/A,TRUE,"noded"}</definedName>
    <definedName name="debt" localSheetId="10" hidden="1">{"BALGRAL",#N/A,FALSE,"BALANCE GRAL";"EDORES",#N/A,FALSE,"EDO RDOS"}</definedName>
    <definedName name="debt" localSheetId="12" hidden="1">{"BALGRAL",#N/A,FALSE,"BALANCE GRAL";"EDORES",#N/A,FALSE,"EDO RDOS"}</definedName>
    <definedName name="debt" localSheetId="11" hidden="1">{"BALGRAL",#N/A,FALSE,"BALANCE GRAL";"EDORES",#N/A,FALSE,"EDO RDOS"}</definedName>
    <definedName name="debt" hidden="1">{"BALGRAL",#N/A,FALSE,"BALANCE GRAL";"EDORES",#N/A,FALSE,"EDO RDOS"}</definedName>
    <definedName name="DEMEX" localSheetId="10" hidden="1">{"BALGRAL",#N/A,FALSE,"BALANCE GRAL";"EDORES",#N/A,FALSE,"EDO RDOS"}</definedName>
    <definedName name="DEMEX" localSheetId="12" hidden="1">{"BALGRAL",#N/A,FALSE,"BALANCE GRAL";"EDORES",#N/A,FALSE,"EDO RDOS"}</definedName>
    <definedName name="DEMEX" localSheetId="11" hidden="1">{"BALGRAL",#N/A,FALSE,"BALANCE GRAL";"EDORES",#N/A,FALSE,"EDO RDOS"}</definedName>
    <definedName name="DEMEX" hidden="1">{"BALGRAL",#N/A,FALSE,"BALANCE GRAL";"EDORES",#N/A,FALSE,"EDO RDOS"}</definedName>
    <definedName name="DEMEXB" localSheetId="10" hidden="1">{"BALGRAL",#N/A,FALSE,"BALANCE GRAL";"EDORES",#N/A,FALSE,"EDO RDOS"}</definedName>
    <definedName name="DEMEXB" localSheetId="12" hidden="1">{"BALGRAL",#N/A,FALSE,"BALANCE GRAL";"EDORES",#N/A,FALSE,"EDO RDOS"}</definedName>
    <definedName name="DEMEXB" localSheetId="11" hidden="1">{"BALGRAL",#N/A,FALSE,"BALANCE GRAL";"EDORES",#N/A,FALSE,"EDO RDOS"}</definedName>
    <definedName name="DEMEXB" hidden="1">{"BALGRAL",#N/A,FALSE,"BALANCE GRAL";"EDORES",#N/A,FALSE,"EDO RDOS"}</definedName>
    <definedName name="DEPGTIAABR">#REF!</definedName>
    <definedName name="DEPGTIAAGO">#REF!</definedName>
    <definedName name="DEPGTIADIC">#REF!</definedName>
    <definedName name="DEPGTIAENE">#REF!</definedName>
    <definedName name="DEPGTIAFEB">#REF!</definedName>
    <definedName name="DEPGTIAJUL">#REF!</definedName>
    <definedName name="DEPGTIAJUN">#REF!</definedName>
    <definedName name="DEPGTIAMAY">#REF!</definedName>
    <definedName name="DEPGTIAMZO">#REF!</definedName>
    <definedName name="DEPGTIANOV">#REF!</definedName>
    <definedName name="DEPGTIAOCT">#REF!</definedName>
    <definedName name="DEPGTIASEP">#REF!</definedName>
    <definedName name="depn.actualizada">#REF!</definedName>
    <definedName name="depn.contable">#REF!</definedName>
    <definedName name="Depreciación" localSheetId="10" hidden="1">{"DEPN1",#N/A,TRUE,"depn";"DEPN2",#N/A,TRUE,"depn";"ACT1",#N/A,TRUE,"moact";"ACT2",#N/A,TRUE,"moact";"iva1",#N/A,TRUE,"moiva";"RVAS1",#N/A,TRUE,"rvas";"RVAS2",#N/A,TRUE,"rvas";"NODED",#N/A,TRUE,"noded"}</definedName>
    <definedName name="Depreciación" localSheetId="12" hidden="1">{"DEPN1",#N/A,TRUE,"depn";"DEPN2",#N/A,TRUE,"depn";"ACT1",#N/A,TRUE,"moact";"ACT2",#N/A,TRUE,"moact";"iva1",#N/A,TRUE,"moiva";"RVAS1",#N/A,TRUE,"rvas";"RVAS2",#N/A,TRUE,"rvas";"NODED",#N/A,TRUE,"noded"}</definedName>
    <definedName name="Depreciación" localSheetId="11" hidden="1">{"DEPN1",#N/A,TRUE,"depn";"DEPN2",#N/A,TRUE,"depn";"ACT1",#N/A,TRUE,"moact";"ACT2",#N/A,TRUE,"moact";"iva1",#N/A,TRUE,"moiva";"RVAS1",#N/A,TRUE,"rvas";"RVAS2",#N/A,TRUE,"rvas";"NODED",#N/A,TRUE,"noded"}</definedName>
    <definedName name="Depreciación" hidden="1">{"DEPN1",#N/A,TRUE,"depn";"DEPN2",#N/A,TRUE,"depn";"ACT1",#N/A,TRUE,"moact";"ACT2",#N/A,TRUE,"moact";"iva1",#N/A,TRUE,"moiva";"RVAS1",#N/A,TRUE,"rvas";"RVAS2",#N/A,TRUE,"rvas";"NODED",#N/A,TRUE,"noded"}</definedName>
    <definedName name="Desde">39448</definedName>
    <definedName name="Deter_PTU">#REF!</definedName>
    <definedName name="DEUDIVABR">#REF!</definedName>
    <definedName name="DEUDIVAGO">#REF!</definedName>
    <definedName name="DEUDIVDIC">#REF!</definedName>
    <definedName name="DEUDIVENE">#REF!</definedName>
    <definedName name="DEUDIVFEB">#REF!</definedName>
    <definedName name="DEUDIVJUL">#REF!</definedName>
    <definedName name="DEUDIVJUN">#REF!</definedName>
    <definedName name="DEUDIVMAY">#REF!</definedName>
    <definedName name="DEUDIVMZO">#REF!</definedName>
    <definedName name="DEUDIVNOV">#REF!</definedName>
    <definedName name="DEUDIVOCT">#REF!</definedName>
    <definedName name="DEUDIVSEP">#REF!</definedName>
    <definedName name="DIC">#REF!</definedName>
    <definedName name="DICIEMBRE">#REF!</definedName>
    <definedName name="DIF">#REF!</definedName>
    <definedName name="DIFERENCIA">#REF!</definedName>
    <definedName name="DIFERENCIAL">#REF!</definedName>
    <definedName name="Director" localSheetId="10" hidden="1">{"PRICING",#N/A,FALSE,"MODEL_ST";"ASSUMPTIONS",#N/A,FALSE,"MODEL_ST";"RENTS",#N/A,FALSE,"MODEL_ST";"RESIDUAL",#N/A,FALSE,"MODEL_ST";"DISCOUNT RATES",#N/A,FALSE,"MODEL_ST"}</definedName>
    <definedName name="Director" localSheetId="12" hidden="1">{"PRICING",#N/A,FALSE,"MODEL_ST";"ASSUMPTIONS",#N/A,FALSE,"MODEL_ST";"RENTS",#N/A,FALSE,"MODEL_ST";"RESIDUAL",#N/A,FALSE,"MODEL_ST";"DISCOUNT RATES",#N/A,FALSE,"MODEL_ST"}</definedName>
    <definedName name="Director" localSheetId="11" hidden="1">{"PRICING",#N/A,FALSE,"MODEL_ST";"ASSUMPTIONS",#N/A,FALSE,"MODEL_ST";"RENTS",#N/A,FALSE,"MODEL_ST";"RESIDUAL",#N/A,FALSE,"MODEL_ST";"DISCOUNT RATES",#N/A,FALSE,"MODEL_ST"}</definedName>
    <definedName name="Director" hidden="1">{"PRICING",#N/A,FALSE,"MODEL_ST";"ASSUMPTIONS",#N/A,FALSE,"MODEL_ST";"RENTS",#N/A,FALSE,"MODEL_ST";"RESIDUAL",#N/A,FALSE,"MODEL_ST";"DISCOUNT RATES",#N/A,FALSE,"MODEL_ST"}</definedName>
    <definedName name="DIV">#REF!</definedName>
    <definedName name="DIVIDENDO">#REF!</definedName>
    <definedName name="dividendos">#REF!</definedName>
    <definedName name="DOCXCOBABR">#REF!</definedName>
    <definedName name="DOCXCOBAGO">#REF!</definedName>
    <definedName name="DOCXCOBDIC">#REF!</definedName>
    <definedName name="DOCXCOBENE">#REF!</definedName>
    <definedName name="DOCXCOBFEB">#REF!</definedName>
    <definedName name="DOCXCOBJUL">#REF!</definedName>
    <definedName name="DOCXCOBJUN">#REF!</definedName>
    <definedName name="DOCXCOBMAY">#REF!</definedName>
    <definedName name="DOCXCOBMZO">#REF!</definedName>
    <definedName name="DOCXCOBNOV">#REF!</definedName>
    <definedName name="DOCXCOBOCT">#REF!</definedName>
    <definedName name="DOCXCOBSEP">#REF!</definedName>
    <definedName name="DOSB" localSheetId="10" hidden="1">{"BALGRAL",#N/A,FALSE,"BALANCE GRAL";"EDORES",#N/A,FALSE,"EDO RDOS"}</definedName>
    <definedName name="DOSB" localSheetId="12" hidden="1">{"BALGRAL",#N/A,FALSE,"BALANCE GRAL";"EDORES",#N/A,FALSE,"EDO RDOS"}</definedName>
    <definedName name="DOSB" localSheetId="11" hidden="1">{"BALGRAL",#N/A,FALSE,"BALANCE GRAL";"EDORES",#N/A,FALSE,"EDO RDOS"}</definedName>
    <definedName name="DOSB" hidden="1">{"BALGRAL",#N/A,FALSE,"BALANCE GRAL";"EDORES",#N/A,FALSE,"EDO RDOS"}</definedName>
    <definedName name="e.r.depns.">#REF!</definedName>
    <definedName name="ED">#REF!</definedName>
    <definedName name="EDIFICIO">#REF!</definedName>
    <definedName name="edificio.y.construcciones">#REF!</definedName>
    <definedName name="edificio.y.construcciones.impac">#REF!</definedName>
    <definedName name="EDORESACU">#REF!</definedName>
    <definedName name="EJERCICIO">#REF!</definedName>
    <definedName name="Empleados">#REF!</definedName>
    <definedName name="Empresa">#REF!</definedName>
    <definedName name="ENAJ">#REF!</definedName>
    <definedName name="ENE">#REF!</definedName>
    <definedName name="ene01_1">#REF!</definedName>
    <definedName name="ENERO">#REF!</definedName>
    <definedName name="EQU.RADIO">#REF!</definedName>
    <definedName name="equipo.de.computo">#REF!</definedName>
    <definedName name="equipo.de.computo.impac">#REF!</definedName>
    <definedName name="equipo.de.transporte">#REF!</definedName>
    <definedName name="equipo.de.transporte.arrendado">#REF!</definedName>
    <definedName name="equipo.de.transporte.arrendado.impac">#REF!</definedName>
    <definedName name="equipo.de.transporte.impac">#REF!</definedName>
    <definedName name="ERNES">#REF!</definedName>
    <definedName name="ERNESTO" hidden="1">#REF!</definedName>
    <definedName name="especiales">#REF!</definedName>
    <definedName name="estado.de.resultados">#REF!</definedName>
    <definedName name="ESTADOCOSTOACUM">#REF!</definedName>
    <definedName name="ESTIMACIONES" localSheetId="10" hidden="1">{"BALGRAL",#N/A,FALSE,"BALANCE GRAL";"EDORES",#N/A,FALSE,"EDO RDOS"}</definedName>
    <definedName name="ESTIMACIONES" localSheetId="12" hidden="1">{"BALGRAL",#N/A,FALSE,"BALANCE GRAL";"EDORES",#N/A,FALSE,"EDO RDOS"}</definedName>
    <definedName name="ESTIMACIONES" localSheetId="11" hidden="1">{"BALGRAL",#N/A,FALSE,"BALANCE GRAL";"EDORES",#N/A,FALSE,"EDO RDOS"}</definedName>
    <definedName name="ESTIMACIONES" hidden="1">{"BALGRAL",#N/A,FALSE,"BALANCE GRAL";"EDORES",#N/A,FALSE,"EDO RDOS"}</definedName>
    <definedName name="ESTIMACIONESB" localSheetId="10" hidden="1">{"BALGRAL",#N/A,FALSE,"BALANCE GRAL";"EDORES",#N/A,FALSE,"EDO RDOS"}</definedName>
    <definedName name="ESTIMACIONESB" localSheetId="12" hidden="1">{"BALGRAL",#N/A,FALSE,"BALANCE GRAL";"EDORES",#N/A,FALSE,"EDO RDOS"}</definedName>
    <definedName name="ESTIMACIONESB" localSheetId="11" hidden="1">{"BALGRAL",#N/A,FALSE,"BALANCE GRAL";"EDORES",#N/A,FALSE,"EDO RDOS"}</definedName>
    <definedName name="ESTIMACIONESB" hidden="1">{"BALGRAL",#N/A,FALSE,"BALANCE GRAL";"EDORES",#N/A,FALSE,"EDO RDOS"}</definedName>
    <definedName name="Excel_BuiltIn__FilterDatabase_1">#REF!</definedName>
    <definedName name="Excel_BuiltIn__FilterDatabase_1_1">#REF!</definedName>
    <definedName name="Excel_BuiltIn__FilterDatabase_10">#REF!</definedName>
    <definedName name="Excel_BuiltIn__FilterDatabase_2">#REF!</definedName>
    <definedName name="Excel_BuiltIn__FilterDatabase_8">#REF!</definedName>
    <definedName name="Excel_BuiltIn_Print_Area_1">#REF!</definedName>
    <definedName name="Excel_BuiltIn_Print_Area_10">#REF!</definedName>
    <definedName name="Excel_BuiltIn_Print_Area_7_1">#REF!</definedName>
    <definedName name="Excel_BuiltIn_Print_Titles_1">#REF!</definedName>
    <definedName name="FAC">#REF!</definedName>
    <definedName name="FAM">#REF!</definedName>
    <definedName name="fas">#REF!</definedName>
    <definedName name="FEB">#REF!</definedName>
    <definedName name="feb01_1">#REF!</definedName>
    <definedName name="FEBRERO">#REF!</definedName>
    <definedName name="fill" hidden="1">#REF!</definedName>
    <definedName name="FPAT">#REF!</definedName>
    <definedName name="FSARIOS" localSheetId="10" hidden="1">{#N/A,#N/A,FALSE,"Aging Summary";#N/A,#N/A,FALSE,"Ratio Analysis";#N/A,#N/A,FALSE,"Test 120 Day Accts";#N/A,#N/A,FALSE,"Tickmarks"}</definedName>
    <definedName name="FSARIOS" localSheetId="12" hidden="1">{#N/A,#N/A,FALSE,"Aging Summary";#N/A,#N/A,FALSE,"Ratio Analysis";#N/A,#N/A,FALSE,"Test 120 Day Accts";#N/A,#N/A,FALSE,"Tickmarks"}</definedName>
    <definedName name="FSARIOS" localSheetId="11" hidden="1">{#N/A,#N/A,FALSE,"Aging Summary";#N/A,#N/A,FALSE,"Ratio Analysis";#N/A,#N/A,FALSE,"Test 120 Day Accts";#N/A,#N/A,FALSE,"Tickmarks"}</definedName>
    <definedName name="FSARIOS" hidden="1">{#N/A,#N/A,FALSE,"Aging Summary";#N/A,#N/A,FALSE,"Ratio Analysis";#N/A,#N/A,FALSE,"Test 120 Day Accts";#N/A,#N/A,FALSE,"Tickmarks"}</definedName>
    <definedName name="FUE">39818.4021064815</definedName>
    <definedName name="FUG">39818.4021064815</definedName>
    <definedName name="FUNYEMPABR">#REF!</definedName>
    <definedName name="FUNYEMPAGO">#REF!</definedName>
    <definedName name="FUNYEMPDIC">#REF!</definedName>
    <definedName name="FUNYEMPENE">#REF!</definedName>
    <definedName name="FUNYEMPFEB">#REF!</definedName>
    <definedName name="FUNYEMPJUL">#REF!</definedName>
    <definedName name="FUNYEMPJUN">#REF!</definedName>
    <definedName name="FUNYEMPMAY">#REF!</definedName>
    <definedName name="FUNYEMPMZO">#REF!</definedName>
    <definedName name="FUNYEMPNOV">#REF!</definedName>
    <definedName name="FUNYEMPOCT">#REF!</definedName>
    <definedName name="FUNYEMPSEP">#REF!</definedName>
    <definedName name="g.n.d.cortesías.y.atenciones">#REF!</definedName>
    <definedName name="g.n.d.gasto.no.deducible">#REF!</definedName>
    <definedName name="g.n.d.gratificaciones.a.terceros">#REF!</definedName>
    <definedName name="gast6s">#REF!</definedName>
    <definedName name="gastos">#REF!</definedName>
    <definedName name="gastos.anticipados.dólares.bork.publishing">#REF!</definedName>
    <definedName name="gastos.anticipados.dólares.christi.ruth.dallas">#REF!</definedName>
    <definedName name="gastos.anticipados.dólares.michael.hannau.enterprises">#REF!</definedName>
    <definedName name="gastos.anticipados.dólares.nor.tex.distributing">#REF!</definedName>
    <definedName name="gastos.anticipados.dólares.resumen">#REF!</definedName>
    <definedName name="gastos.anticipados.dólares.rodales.press.inc">#REF!</definedName>
    <definedName name="gastos.anticipados.dólares.sombrero.tours">#REF!</definedName>
    <definedName name="gastos.anticipados.dólares.vakly.publishing">#REF!</definedName>
    <definedName name="gastos.anticipados.dólares.william.coleman">#REF!</definedName>
    <definedName name="gastos.anticipados.dólares.world.marine.coyote">#REF!</definedName>
    <definedName name="gastos.anticipados.dólares.world.publications.inc">#REF!</definedName>
    <definedName name="gastos.de.instalación">#REF!</definedName>
    <definedName name="gastos.de.instalación.impac">#REF!</definedName>
    <definedName name="gastos.no.deducibles">#REF!</definedName>
    <definedName name="GGP">#REF!</definedName>
    <definedName name="GIJH">#REF!</definedName>
    <definedName name="GrpAcct1" hidden="1">"6410"</definedName>
    <definedName name="GrpLevel" hidden="1">2</definedName>
    <definedName name="Hasta">39813</definedName>
    <definedName name="hoja1">#REF!</definedName>
    <definedName name="hoja2">#REF!</definedName>
    <definedName name="hola">#REF!</definedName>
    <definedName name="HTML_CodePage" hidden="1">1252</definedName>
    <definedName name="HTML_Control" localSheetId="10" hidden="1">{"'Demand Units'!$Z$2:$AF$53"}</definedName>
    <definedName name="HTML_Control" localSheetId="12" hidden="1">{"'Demand Units'!$Z$2:$AF$53"}</definedName>
    <definedName name="HTML_Control" localSheetId="11" hidden="1">{"'Demand Units'!$Z$2:$AF$53"}</definedName>
    <definedName name="HTML_Control" hidden="1">{"'Demand Units'!$Z$2:$AF$53"}</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 hidden="1">"[FCST1719.XLS]Feuil1!$A$1:$Q$26"</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IETU" localSheetId="10" hidden="1">{#N/A,#N/A,FALSE,"Aging Summary";#N/A,#N/A,FALSE,"Ratio Analysis";#N/A,#N/A,FALSE,"Test 120 Day Accts";#N/A,#N/A,FALSE,"Tickmarks"}</definedName>
    <definedName name="IETU" localSheetId="12" hidden="1">{#N/A,#N/A,FALSE,"Aging Summary";#N/A,#N/A,FALSE,"Ratio Analysis";#N/A,#N/A,FALSE,"Test 120 Day Accts";#N/A,#N/A,FALSE,"Tickmarks"}</definedName>
    <definedName name="IETU" localSheetId="11" hidden="1">{#N/A,#N/A,FALSE,"Aging Summary";#N/A,#N/A,FALSE,"Ratio Analysis";#N/A,#N/A,FALSE,"Test 120 Day Accts";#N/A,#N/A,FALSE,"Tickmarks"}</definedName>
    <definedName name="IETU" hidden="1">{#N/A,#N/A,FALSE,"Aging Summary";#N/A,#N/A,FALSE,"Ratio Analysis";#N/A,#N/A,FALSE,"Test 120 Day Accts";#N/A,#N/A,FALSE,"Tickmarks"}</definedName>
    <definedName name="Imp">#REF!</definedName>
    <definedName name="IMP_ACT_1">#REF!</definedName>
    <definedName name="IMPT_ACT2">#REF!</definedName>
    <definedName name="Impto_Activo">#REF!</definedName>
    <definedName name="IMPUESTO">#REF!</definedName>
    <definedName name="INCP">#REF!</definedName>
    <definedName name="ind">#REF!</definedName>
    <definedName name="INDICE">#REF!</definedName>
    <definedName name="INDICES">#REF!</definedName>
    <definedName name="INFERIOR">#REF!</definedName>
    <definedName name="Información.impac">#REF!</definedName>
    <definedName name="ingresos.para.pagos.provs.isr.resumen">#REF!</definedName>
    <definedName name="inocc">#REF!</definedName>
    <definedName name="INP">#REF!</definedName>
    <definedName name="INPC">INPC!$A$3:$M$78</definedName>
    <definedName name="INPC1">#REF!</definedName>
    <definedName name="INPC2">#REF!</definedName>
    <definedName name="INPC2000">#REF!</definedName>
    <definedName name="INPC3">#REF!</definedName>
    <definedName name="INPC98">#REF!</definedName>
    <definedName name="inpc981">#REF!</definedName>
    <definedName name="INPCOK">#REF!</definedName>
    <definedName name="INPCS">#REF!</definedName>
    <definedName name="interes.nominal.a.cargo">#REF!</definedName>
    <definedName name="interes.nominal.a.favor">#REF!</definedName>
    <definedName name="IPC">#REF!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CCOUNT_CHANGE" hidden="1">"c1449"</definedName>
    <definedName name="IQ_ACCOUNTING_FFIEC" hidden="1">"c13054"</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ENCY_INVEST_SECURITIES_FFIEC" hidden="1">"c13458"</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HELD_FDIC" hidden="1">"c6305"</definedName>
    <definedName name="IQ_ASSETS_NAME_AP" hidden="1">"c8921"</definedName>
    <definedName name="IQ_ASSETS_NAME_AP_ABS" hidden="1">"c8940"</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_CIQ" hidden="1">"c4984"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UNUSED" hidden="1">"c7473"</definedName>
    <definedName name="IQ_BALANCE_GOODS_FC_UNUSED" hidden="1">"c7693"</definedName>
    <definedName name="IQ_BALANCE_GOODS_POP_FC_UNUSED" hidden="1">"c7913"</definedName>
    <definedName name="IQ_BALANCE_GOODS_POP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UNUSED" hidden="1">"c7253"</definedName>
    <definedName name="IQ_BALANCE_SERV_APR_FC_UNUSED" hidden="1">"c8355"</definedName>
    <definedName name="IQ_BALANCE_SERV_APR_UNUSED" hidden="1">"c7475"</definedName>
    <definedName name="IQ_BALANCE_SERV_FC_UNUSED" hidden="1">"c7695"</definedName>
    <definedName name="IQ_BALANCE_SERV_POP_FC_UNUSED" hidden="1">"c7915"</definedName>
    <definedName name="IQ_BALANCE_SERV_POP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UNUSED" hidden="1">"c7477"</definedName>
    <definedName name="IQ_BALANCE_TRADE_FC_UNUSED" hidden="1">"c7697"</definedName>
    <definedName name="IQ_BALANCE_TRADE_POP_FC_UNUSED" hidden="1">"c7917"</definedName>
    <definedName name="IQ_BALANCE_TRADE_POP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"c11749"</definedName>
    <definedName name="IQ_BOARD_MEMBER" hidden="1">"c96"</definedName>
    <definedName name="IQ_BOARD_MEMBER_BACKGROUND" hidden="1">"c2101"</definedName>
    <definedName name="IQ_BOARD_MEMBER_TITLE" hidden="1">"c97"</definedName>
    <definedName name="IQ_BOND_LIST" hidden="1">"c13505"</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ED_DEPOSITS_FDIC" hidden="1">"c6486"</definedName>
    <definedName name="IQ_BUDGET_BALANCE_APR_FC_UNUSED" hidden="1">"c8359"</definedName>
    <definedName name="IQ_BUDGET_BALANCE_APR_UNUSED" hidden="1">"c7479"</definedName>
    <definedName name="IQ_BUDGET_BALANCE_FC_UNUSED" hidden="1">"c7699"</definedName>
    <definedName name="IQ_BUDGET_BALANCE_POP_FC_UNUSED" hidden="1">"c7919"</definedName>
    <definedName name="IQ_BUDGET_BALANCE_POP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YOY_FC_UNUSED" hidden="1">"c8139"</definedName>
    <definedName name="IQ_BUDGET_BALANCE_YOY_UNUSED" hidden="1">"c7259"</definedName>
    <definedName name="IQ_BUDGET_RECEIPTS_APR_FC_UNUSED" hidden="1">"c8361"</definedName>
    <definedName name="IQ_BUDGET_RECEIPTS_APR_UNUSED" hidden="1">"c7481"</definedName>
    <definedName name="IQ_BUDGET_RECEIPTS_FC_UNUSED" hidden="1">"c7701"</definedName>
    <definedName name="IQ_BUDGET_RECEIPTS_POP_FC_UNUSED" hidden="1">"c7921"</definedName>
    <definedName name="IQ_BUDGET_RECEIPTS_POP_UNUSED" hidden="1">"c7041"</definedName>
    <definedName name="IQ_BUDGET_RECEIPTS_UNUSED" hidden="1">"c6821"</definedName>
    <definedName name="IQ_BUDGET_RECEIPTS_YOY_FC_UNUSED" hidden="1">"c8141"</definedName>
    <definedName name="IQ_BUDGET_RECEIPTS_YOY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COMBINATIONS_FFIEC" hidden="1">"c12967"</definedName>
    <definedName name="IQ_BUSINESS_DESCRIPTION" hidden="1">"c322"</definedName>
    <definedName name="IQ_BV_ACT_OR_EST_CIQ" hidden="1">"c5068"</definedName>
    <definedName name="IQ_BV_OVER_SHARES" hidden="1">"c1349"</definedName>
    <definedName name="IQ_BV_SHARE" hidden="1">"c100"</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Y" hidden="1">"c102"</definedName>
    <definedName name="IQ_CAL_Y_EST" hidden="1">"c6797"</definedName>
    <definedName name="IQ_CAL_Y_EST_CIQ" hidden="1">"c6809"</definedName>
    <definedName name="IQ_CALC_TYPE_BS" hidden="1">"c3086"</definedName>
    <definedName name="IQ_CALC_TYPE_CF" hidden="1">"c3085"</definedName>
    <definedName name="IQ_CALC_TYPE_IS" hidden="1">"c3084"</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IVIDENDS_NET_INCOME_FDIC" hidden="1">"c6738"</definedName>
    <definedName name="IQ_CASH_DUE_BANKS" hidden="1">"c1351"</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_CIQ" hidden="1">"c4566"</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_CIQ" hidden="1">"c4576"</definedName>
    <definedName name="IQ_CASH_OPER_AP" hidden="1">"c8888"</definedName>
    <definedName name="IQ_CASH_OPER_AP_ABS" hidden="1">"c8907"</definedName>
    <definedName name="IQ_CASH_OPER_NAME_AP" hidden="1">"c8926"</definedName>
    <definedName name="IQ_CASH_OPER_NAME_AP_ABS" hidden="1">"c8945"</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ASH_TAXES_FINAN" hidden="1">"c6292"</definedName>
    <definedName name="IQ_CASH_TAXES_INVEST" hidden="1">"c6291"</definedName>
    <definedName name="IQ_CASH_TAXES_OPER" hidden="1">"c6290"</definedName>
    <definedName name="IQ_CCE_FDIC" hidden="1">"c6296"</definedName>
    <definedName name="IQ_CDS_DERIVATIVES_BENEFICIARY_FFIEC" hidden="1">"c13119"</definedName>
    <definedName name="IQ_CDS_DERIVATIVES_GUARANTOR_FFIEC" hidden="1">"c13112"</definedName>
    <definedName name="IQ_CDS_LIST" hidden="1">"c13510"</definedName>
    <definedName name="IQ_CDS_LOAN_LIST" hidden="1">"c13518"</definedName>
    <definedName name="IQ_CDS_SENIOR_LIST" hidden="1">"c13508"</definedName>
    <definedName name="IQ_CDS_SUB_LIST" hidden="1">"c13509"</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UNUSED" hidden="1">"c7620"</definedName>
    <definedName name="IQ_CHANGE_INVENT_REAL_FC_UNUSED" hidden="1">"c7840"</definedName>
    <definedName name="IQ_CHANGE_INVENT_REAL_POP_FC_UNUSED" hidden="1">"c8060"</definedName>
    <definedName name="IQ_CHANGE_INVENT_REAL_POP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GS" hidden="1">"c175"</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INDUSTRIAL_LOANS_FFIEC" hidden="1">"c12821"</definedName>
    <definedName name="IQ_COMM_INDUSTRIAL_NON_US_LL_REC_FFIEC" hidden="1">"c12888"</definedName>
    <definedName name="IQ_COMM_INDUSTRIAL_US_LL_REC_FFIEC" hidden="1">"c12887"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RECOV_FFIEC" hidden="1">"c13200"</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"c13596"</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RACTS_OTHER_COMMODITIES_EQUITIES_FDIC" hidden="1">"c6522"</definedName>
    <definedName name="IQ_CONVERSION_COMMON_FFIEC" hidden="1">"c12964"</definedName>
    <definedName name="IQ_CONVERSION_PREF_FFIEC" hidden="1">"c12962"</definedName>
    <definedName name="IQ_CONVERT" hidden="1">"c2536"</definedName>
    <definedName name="IQ_CONVERT_PCT" hidden="1">"c2537"</definedName>
    <definedName name="IQ_CONVEYED_TO_OTHERS_FDIC" hidden="1">"c6534"</definedName>
    <definedName name="IQ_CORE_CAPITAL_RATIO_FDIC" hidden="1">"c6745"</definedName>
    <definedName name="IQ_CORE_DEPOSITS_ASSETS_TOT_FFIEC" hidden="1">"c13442"</definedName>
    <definedName name="IQ_CORP_GOODS_PRICE_INDEX_APR_FC_UNUSED" hidden="1">"c8381"</definedName>
    <definedName name="IQ_CORP_GOODS_PRICE_INDEX_APR_UNUSED" hidden="1">"c7501"</definedName>
    <definedName name="IQ_CORP_GOODS_PRICE_INDEX_FC_UNUSED" hidden="1">"c7721"</definedName>
    <definedName name="IQ_CORP_GOODS_PRICE_INDEX_POP_FC_UNUSED" hidden="1">"c7941"</definedName>
    <definedName name="IQ_CORP_GOODS_PRICE_INDEX_POP_UNUSED" hidden="1">"c7061"</definedName>
    <definedName name="IQ_CORP_GOODS_PRICE_INDEX_UNUSED" hidden="1">"c6841"</definedName>
    <definedName name="IQ_CORP_GOODS_PRICE_INDEX_YOY_FC_UNUSED" hidden="1">"c8161"</definedName>
    <definedName name="IQ_CORP_GOODS_PRICE_INDEX_YOY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VERED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UNUSED" hidden="1">"c7507"</definedName>
    <definedName name="IQ_CURR_ACCT_BALANCE_FC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TOMER_LIAB_ACCEPTANCES_OUT_FFIEC" hidden="1">"c12835"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TA_PROCESSING_EXP_FFIEC" hidden="1">"c13047"</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ES" hidden="1">"c1356"</definedName>
    <definedName name="IQ_DEMAND_DEP" hidden="1">"c320"</definedName>
    <definedName name="IQ_DEMAND_DEPOSITS_COMMERCIAL_BANK_SUBS_FFIEC" hidden="1">"c12945"</definedName>
    <definedName name="IQ_DEMAND_DEPOSITS_FDIC" hidden="1">"c6489"</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IFF_LASTCLOSE_TARGET_PRICE" hidden="1">"c1854"</definedName>
    <definedName name="IQ_DIFF_LASTCLOSE_TARGET_PRICE_CIQ" hidden="1">"c4767"</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_CIQ" hidden="1">"c4803"</definedName>
    <definedName name="IQ_DISTRIBUTABLE_CASH_PAYOUT" hidden="1">"c3005"</definedName>
    <definedName name="IQ_DISTRIBUTABLE_CASH_SHARE" hidden="1">"c3003"</definedName>
    <definedName name="IQ_DISTRIBUTABLE_CASH_SHARE_ACT_OR_EST_CIQ" hidden="1">"c4811"</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CO_FFIEC" hidden="1">"c13032"</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EQ_INC" hidden="1">"c3498"</definedName>
    <definedName name="IQ_EBIT_EQ_INC_EXCL_SBC" hidden="1">"c3502"</definedName>
    <definedName name="IQ_EBIT_EXCL_SBC" hidden="1">"c3082"</definedName>
    <definedName name="IQ_EBIT_INT" hidden="1">"c360"</definedName>
    <definedName name="IQ_EBIT_MARGIN" hidden="1">"c359"</definedName>
    <definedName name="IQ_EBIT_OVER_IE" hidden="1">"c1369"</definedName>
    <definedName name="IQ_EBIT_SBC_ACT_OR_EST_CIQ" hidden="1">"c4841"</definedName>
    <definedName name="IQ_EBIT_SBC_GW_ACT_OR_EST_CIQ" hidden="1">"c4845"</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CIQ" hidden="1">"c3622"</definedName>
    <definedName name="IQ_EBITDA_EXCL_SBC" hidden="1">"c3081"</definedName>
    <definedName name="IQ_EBITDA_HIGH_EST" hidden="1">"c370"</definedName>
    <definedName name="IQ_EBITDA_HIGH_EST_CIQ" hidden="1">"c3624"</definedName>
    <definedName name="IQ_EBITDA_INT" hidden="1">"c373"</definedName>
    <definedName name="IQ_EBITDA_LOW_EST" hidden="1">"c371"</definedName>
    <definedName name="IQ_EBITDA_LOW_EST_CIQ" hidden="1">"c3625"</definedName>
    <definedName name="IQ_EBITDA_MARGIN" hidden="1">"c372"</definedName>
    <definedName name="IQ_EBITDA_MEDIAN_EST" hidden="1">"c1663"</definedName>
    <definedName name="IQ_EBITDA_MEDIAN_EST_CIQ" hidden="1">"c3623"</definedName>
    <definedName name="IQ_EBITDA_NUM_EST" hidden="1">"c374"</definedName>
    <definedName name="IQ_EBITDA_NUM_EST_CIQ" hidden="1">"c3626"</definedName>
    <definedName name="IQ_EBITDA_OVER_TOTAL_IE" hidden="1">"c1371"</definedName>
    <definedName name="IQ_EBITDA_SBC_ACT_OR_EST_CIQ" hidden="1">"c4862"</definedName>
    <definedName name="IQ_EBITDA_STDDEV_EST" hidden="1">"c375"</definedName>
    <definedName name="IQ_EBITDA_STDDEV_EST_CIQ" hidden="1">"c3627"</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INCL_MARGIN" hidden="1">"c387"</definedName>
    <definedName name="IQ_EBT_INS" hidden="1">"c388"</definedName>
    <definedName name="IQ_EBT_RE" hidden="1">"c6215"</definedName>
    <definedName name="IQ_EBT_REIT" hidden="1">"c389"</definedName>
    <definedName name="IQ_EBT_SBC_ACT_OR_EST_CIQ" hidden="1">"c4875"</definedName>
    <definedName name="IQ_EBT_SBC_GW_ACT_OR_EST_CIQ" hidden="1">"c4879"</definedName>
    <definedName name="IQ_EBT_SUBTOTAL_AP" hidden="1">"c8982"</definedName>
    <definedName name="IQ_EBT_UTI" hidden="1">"c390"</definedName>
    <definedName name="IQ_ECO_METRIC_6825_UNUSED" hidden="1">"c6825"</definedName>
    <definedName name="IQ_ECO_METRIC_6839_UNUSED" hidden="1">"c6839"</definedName>
    <definedName name="IQ_ECO_METRIC_6896_UNUSED" hidden="1">"c6896"</definedName>
    <definedName name="IQ_ECO_METRIC_6897_UNUSED" hidden="1">"c6897"</definedName>
    <definedName name="IQ_ECO_METRIC_6927" hidden="1">"c6927"</definedName>
    <definedName name="IQ_ECO_METRIC_6988_UNUSED" hidden="1">"c6988"</definedName>
    <definedName name="IQ_ECO_METRIC_7045_UNUSED" hidden="1">"c7045"</definedName>
    <definedName name="IQ_ECO_METRIC_7059_UNUSED" hidden="1">"c7059"</definedName>
    <definedName name="IQ_ECO_METRIC_7116_UNUSED" hidden="1">"c7116"</definedName>
    <definedName name="IQ_ECO_METRIC_7117_UNUSED" hidden="1">"c7117"</definedName>
    <definedName name="IQ_ECO_METRIC_7147" hidden="1">"c7147"</definedName>
    <definedName name="IQ_ECO_METRIC_7208_UNUSED" hidden="1">"c7208"</definedName>
    <definedName name="IQ_ECO_METRIC_7265_UNUSED" hidden="1">"c7265"</definedName>
    <definedName name="IQ_ECO_METRIC_7279_UNUSED" hidden="1">"c7279"</definedName>
    <definedName name="IQ_ECO_METRIC_7336_UNUSED" hidden="1">"c7336"</definedName>
    <definedName name="IQ_ECO_METRIC_7337_UNUSED" hidden="1">"c7337"</definedName>
    <definedName name="IQ_ECO_METRIC_7367" hidden="1">"c7367"</definedName>
    <definedName name="IQ_ECO_METRIC_7428_UNUSED" hidden="1">"c7428"</definedName>
    <definedName name="IQ_ECO_METRIC_7556_UNUSED" hidden="1">"c7556"</definedName>
    <definedName name="IQ_ECO_METRIC_7557_UNUSED" hidden="1">"c7557"</definedName>
    <definedName name="IQ_ECO_METRIC_7587" hidden="1">"c7587"</definedName>
    <definedName name="IQ_ECO_METRIC_7648_UNUSED" hidden="1">"c7648"</definedName>
    <definedName name="IQ_ECO_METRIC_7704" hidden="1">"c7704"</definedName>
    <definedName name="IQ_ECO_METRIC_7705_UNUSED" hidden="1">"c7705"</definedName>
    <definedName name="IQ_ECO_METRIC_7706" hidden="1">"c7706"</definedName>
    <definedName name="IQ_ECO_METRIC_7718" hidden="1">"c7718"</definedName>
    <definedName name="IQ_ECO_METRIC_7719_UNUSED" hidden="1">"c7719"</definedName>
    <definedName name="IQ_ECO_METRIC_7776_UNUSED" hidden="1">"c7776"</definedName>
    <definedName name="IQ_ECO_METRIC_7777_UNUSED" hidden="1">"c7777"</definedName>
    <definedName name="IQ_ECO_METRIC_7807" hidden="1">"c7807"</definedName>
    <definedName name="IQ_ECO_METRIC_7811" hidden="1">"c7811"</definedName>
    <definedName name="IQ_ECO_METRIC_7868_UNUSED" hidden="1">"c7868"</definedName>
    <definedName name="IQ_ECO_METRIC_7873" hidden="1">"c7873"</definedName>
    <definedName name="IQ_ECO_METRIC_7924" hidden="1">"c7924"</definedName>
    <definedName name="IQ_ECO_METRIC_7925_UNUSED" hidden="1">"c7925"</definedName>
    <definedName name="IQ_ECO_METRIC_7926" hidden="1">"c7926"</definedName>
    <definedName name="IQ_ECO_METRIC_7938" hidden="1">"c7938"</definedName>
    <definedName name="IQ_ECO_METRIC_7939_UNUSED" hidden="1">"c7939"</definedName>
    <definedName name="IQ_ECO_METRIC_7996_UNUSED" hidden="1">"c7996"</definedName>
    <definedName name="IQ_ECO_METRIC_7997_UNUSED" hidden="1">"c7997"</definedName>
    <definedName name="IQ_ECO_METRIC_8027" hidden="1">"c8027"</definedName>
    <definedName name="IQ_ECO_METRIC_8031" hidden="1">"c8031"</definedName>
    <definedName name="IQ_ECO_METRIC_8088_UNUSED" hidden="1">"c8088"</definedName>
    <definedName name="IQ_ECO_METRIC_8093" hidden="1">"c8093"</definedName>
    <definedName name="IQ_ECO_METRIC_8144" hidden="1">"c8144"</definedName>
    <definedName name="IQ_ECO_METRIC_8145_UNUSED" hidden="1">"c8145"</definedName>
    <definedName name="IQ_ECO_METRIC_8146" hidden="1">"c8146"</definedName>
    <definedName name="IQ_ECO_METRIC_8158" hidden="1">"c8158"</definedName>
    <definedName name="IQ_ECO_METRIC_8159_UNUSED" hidden="1">"c8159"</definedName>
    <definedName name="IQ_ECO_METRIC_8216_UNUSED" hidden="1">"c8216"</definedName>
    <definedName name="IQ_ECO_METRIC_8217_UNUSED" hidden="1">"c8217"</definedName>
    <definedName name="IQ_ECO_METRIC_8247" hidden="1">"c8247"</definedName>
    <definedName name="IQ_ECO_METRIC_8251" hidden="1">"c8251"</definedName>
    <definedName name="IQ_ECO_METRIC_8308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7_UNUSED" hidden="1">"c8437"</definedName>
    <definedName name="IQ_ECO_METRIC_8467" hidden="1">"c8467"</definedName>
    <definedName name="IQ_ECO_METRIC_8471" hidden="1">"c8471"</definedName>
    <definedName name="IQ_ECO_METRIC_8528_UNUSED" hidden="1">"c8528"</definedName>
    <definedName name="IQ_ECO_METRIC_8533" hidden="1">"c8533"</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P" hidden="1">"c8880"</definedName>
    <definedName name="IQ_EPS_AP_ABS" hidden="1">"c8899"</definedName>
    <definedName name="IQ_EPS_EST" hidden="1">"c399"</definedName>
    <definedName name="IQ_EPS_EST_BOTTOM_UP_CIQ" hidden="1">"c12026"</definedName>
    <definedName name="IQ_EPS_EST_CIQ" hidden="1">"c4994"</definedName>
    <definedName name="IQ_EPS_GW_ACT_OR_EST_CIQ" hidden="1">"c5066"</definedName>
    <definedName name="IQ_EPS_GW_EST" hidden="1">"c1737"</definedName>
    <definedName name="IQ_EPS_GW_EST_BOTTOM_UP_CIQ" hidden="1">"c12028"</definedName>
    <definedName name="IQ_EPS_GW_EST_CIQ" hidden="1">"c4723"</definedName>
    <definedName name="IQ_EPS_GW_HIGH_EST" hidden="1">"c1739"</definedName>
    <definedName name="IQ_EPS_GW_HIGH_EST_CIQ" hidden="1">"c4725"</definedName>
    <definedName name="IQ_EPS_GW_LOW_EST" hidden="1">"c1740"</definedName>
    <definedName name="IQ_EPS_GW_LOW_EST_CIQ" hidden="1">"c4726"</definedName>
    <definedName name="IQ_EPS_GW_MEDIAN_EST" hidden="1">"c1738"</definedName>
    <definedName name="IQ_EPS_GW_MEDIAN_EST_CIQ" hidden="1">"c4724"</definedName>
    <definedName name="IQ_EPS_GW_NUM_EST" hidden="1">"c1741"</definedName>
    <definedName name="IQ_EPS_GW_NUM_EST_CIQ" hidden="1">"c4727"</definedName>
    <definedName name="IQ_EPS_GW_STDDEV_EST" hidden="1">"c1742"</definedName>
    <definedName name="IQ_EPS_GW_STDDEV_EST_CIQ" hidden="1">"c4728"</definedName>
    <definedName name="IQ_EPS_HIGH_EST" hidden="1">"c400"</definedName>
    <definedName name="IQ_EPS_HIGH_EST_CIQ" hidden="1">"c4995"</definedName>
    <definedName name="IQ_EPS_LOW_EST" hidden="1">"c401"</definedName>
    <definedName name="IQ_EPS_LOW_EST_CIQ" hidden="1">"c4996"</definedName>
    <definedName name="IQ_EPS_MEDIAN_EST" hidden="1">"c1661"</definedName>
    <definedName name="IQ_EPS_MEDIAN_EST_CIQ" hidden="1">"c4997"</definedName>
    <definedName name="IQ_EPS_NAME_AP" hidden="1">"c8918"</definedName>
    <definedName name="IQ_EPS_NAME_AP_ABS" hidden="1">"c8937"</definedName>
    <definedName name="IQ_EPS_NORM" hidden="1">"c1902"</definedName>
    <definedName name="IQ_EPS_NORM_EST" hidden="1">"c2226"</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REPORT_ACT_OR_EST_CIQ" hidden="1">"c5067"</definedName>
    <definedName name="IQ_EPS_REPORTED_EST" hidden="1">"c1744"</definedName>
    <definedName name="IQ_EPS_REPORTED_EST_BOTTOM_UP_CIQ" hidden="1">"c12029"</definedName>
    <definedName name="IQ_EPS_REPORTED_EST_CIQ" hidden="1">"c4730"</definedName>
    <definedName name="IQ_EPS_REPORTED_HIGH_EST" hidden="1">"c1746"</definedName>
    <definedName name="IQ_EPS_REPORTED_HIGH_EST_CIQ" hidden="1">"c4732"</definedName>
    <definedName name="IQ_EPS_REPORTED_LOW_EST" hidden="1">"c1747"</definedName>
    <definedName name="IQ_EPS_REPORTED_LOW_EST_CIQ" hidden="1">"c4733"</definedName>
    <definedName name="IQ_EPS_REPORTED_MEDIAN_EST" hidden="1">"c1745"</definedName>
    <definedName name="IQ_EPS_REPORTED_MEDIAN_EST_CIQ" hidden="1">"c4731"</definedName>
    <definedName name="IQ_EPS_REPORTED_NUM_EST" hidden="1">"c1748"</definedName>
    <definedName name="IQ_EPS_REPORTED_NUM_EST_CIQ" hidden="1">"c4734"</definedName>
    <definedName name="IQ_EPS_REPORTED_STDDEV_EST" hidden="1">"c1749"</definedName>
    <definedName name="IQ_EPS_REPORTED_STDDEV_EST_CIQ" hidden="1">"c4735"</definedName>
    <definedName name="IQ_EPS_SBC_ACT_OR_EST_CIQ" hidden="1">"c4901"</definedName>
    <definedName name="IQ_EPS_SBC_GW_ACT_OR_EST_CIQ" hidden="1">"c4905"</definedName>
    <definedName name="IQ_EPS_STDDEV_EST" hidden="1">"c403"</definedName>
    <definedName name="IQ_EPS_STDDEV_EST_CIQ" hidden="1">"c4993"</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WITHOUT_FAIR_VALUES_FFIEC" hidden="1">"c12846"</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OP_DEBT_GUARANTEED_FFIEC" hidden="1">"c12971"</definedName>
    <definedName name="IQ_EST_ACT_EBITDA" hidden="1">"c1664"</definedName>
    <definedName name="IQ_EST_ACT_EBITDA_CIQ" hidden="1">"c3667"</definedName>
    <definedName name="IQ_EST_ACT_EPS" hidden="1">"c1648"</definedName>
    <definedName name="IQ_EST_ACT_EPS_CIQ" hidden="1">"c4998"</definedName>
    <definedName name="IQ_EST_ACT_EPS_GW" hidden="1">"c1743"</definedName>
    <definedName name="IQ_EST_ACT_EPS_GW_CIQ" hidden="1">"c4729"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REV" hidden="1">"c2113"</definedName>
    <definedName name="IQ_EST_ACT_REV_CIQ" hidden="1">"c3666"</definedName>
    <definedName name="IQ_EST_CURRENCY" hidden="1">"c2140"</definedName>
    <definedName name="IQ_EST_CURRENCY_CIQ" hidden="1">"c4769"</definedName>
    <definedName name="IQ_EST_DATE" hidden="1">"c1634"</definedName>
    <definedName name="IQ_EST_DATE_CIQ" hidden="1">"c4770"</definedName>
    <definedName name="IQ_EST_EBITDA_DIFF" hidden="1">"c1867"</definedName>
    <definedName name="IQ_EST_EBITDA_DIFF_CIQ" hidden="1">"c3719"</definedName>
    <definedName name="IQ_EST_EBITDA_SURPRISE_PERCENT" hidden="1">"c1868"</definedName>
    <definedName name="IQ_EST_EBITDA_SURPRISE_PERCENT_CIQ" hidden="1">"c3720"</definedName>
    <definedName name="IQ_EST_EPS_DIFF" hidden="1">"c1864"</definedName>
    <definedName name="IQ_EST_EPS_DIFF_CIQ" hidden="1">"c4999"</definedName>
    <definedName name="IQ_EST_EPS_GROWTH_1YR" hidden="1">"c1636"</definedName>
    <definedName name="IQ_EST_EPS_GROWTH_1YR_CIQ" hidden="1">"c3628"</definedName>
    <definedName name="IQ_EST_EPS_GROWTH_5YR" hidden="1">"c1655"</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LOW" hidden="1">"c1658"</definedName>
    <definedName name="IQ_EST_EPS_GROWTH_5YR_LOW_CIQ" hidden="1">"c4664"</definedName>
    <definedName name="IQ_EST_EPS_GROWTH_5YR_MEDIAN" hidden="1">"c1656"</definedName>
    <definedName name="IQ_EST_EPS_GROWTH_5YR_MEDIAN_CIQ" hidden="1">"c5480"</definedName>
    <definedName name="IQ_EST_EPS_GROWTH_5YR_NUM" hidden="1">"c1659"</definedName>
    <definedName name="IQ_EST_EPS_GROWTH_5YR_NUM_CIQ" hidden="1">"c4665"</definedName>
    <definedName name="IQ_EST_EPS_GROWTH_5YR_STDDEV" hidden="1">"c1660"</definedName>
    <definedName name="IQ_EST_EPS_GROWTH_5YR_STDDEV_CIQ" hidden="1">"c4666"</definedName>
    <definedName name="IQ_EST_EPS_GROWTH_Q_1YR" hidden="1">"c1641"</definedName>
    <definedName name="IQ_EST_EPS_GROWTH_Q_1YR_CIQ" hidden="1">"c4744"</definedName>
    <definedName name="IQ_EST_EPS_GW_DIFF" hidden="1">"c1891"</definedName>
    <definedName name="IQ_EST_EPS_GW_DIFF_CIQ" hidden="1">"c4761"</definedName>
    <definedName name="IQ_EST_EPS_GW_SURPRISE_PERCENT" hidden="1">"c1892"</definedName>
    <definedName name="IQ_EST_EPS_GW_SURPRISE_PERCENT_CIQ" hidden="1">"c4762"</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SURPRISE_PERCENT" hidden="1">"c1894"</definedName>
    <definedName name="IQ_EST_EPS_REPORT_SURPRISE_PERCENT_CIQ" hidden="1">"c4764"</definedName>
    <definedName name="IQ_EST_EPS_SURPRISE_PERCENT" hidden="1">"c1635"</definedName>
    <definedName name="IQ_EST_EPS_SURPRISE_PERCENT_CIQ" hidden="1">"c5000"</definedName>
    <definedName name="IQ_EST_FAIR_VALUE_MORT_SERVICING_ASSETS_FFIEC" hidden="1">"c12956"</definedName>
    <definedName name="IQ_EST_FOOTNOTE" hidden="1">"c4540"</definedName>
    <definedName name="IQ_EST_FOOTNOTE_CIQ" hidden="1">"c12022"</definedName>
    <definedName name="IQ_EST_REV_DIFF" hidden="1">"c1865"</definedName>
    <definedName name="IQ_EST_REV_DIFF_CIQ" hidden="1">"c3717"</definedName>
    <definedName name="IQ_EST_REV_SURPRISE_PERCENT" hidden="1">"c1866"</definedName>
    <definedName name="IQ_EST_REV_SURPRISE_PERCENT_CIQ" hidden="1">"c3718"</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UNUSED" hidden="1">"c7632"</definedName>
    <definedName name="IQ_EXPORTS_GOODS_REAL_SAAR_FC_UNUSED" hidden="1">"c7852"</definedName>
    <definedName name="IQ_EXPORTS_GOODS_REAL_SAAR_POP" hidden="1">"c11931"</definedName>
    <definedName name="IQ_EXPORTS_GOODS_REAL_SAAR_POP_FC_UNUSED" hidden="1">"c8072"</definedName>
    <definedName name="IQ_EXPORTS_GOODS_REAL_SAAR_POP_UNUSED" hidden="1">"c7192"</definedName>
    <definedName name="IQ_EXPORTS_GOODS_REAL_SAAR_UNUSED" hidden="1">"c6972"</definedName>
    <definedName name="IQ_EXPORTS_GOODS_REAL_SAAR_YOY" hidden="1">"c11932"</definedName>
    <definedName name="IQ_EXPORTS_GOODS_REAL_SAAR_YOY_FC_UNUSED" hidden="1">"c8292"</definedName>
    <definedName name="IQ_EXPORTS_GOODS_REAL_SAAR_YOY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UNUSED" hidden="1">"c7636"</definedName>
    <definedName name="IQ_EXPORTS_SERVICES_REAL_SAAR_FC_UNUSED" hidden="1">"c7856"</definedName>
    <definedName name="IQ_EXPORTS_SERVICES_REAL_SAAR_POP" hidden="1">"c11935"</definedName>
    <definedName name="IQ_EXPORTS_SERVICES_REAL_SAAR_POP_FC_UNUSED" hidden="1">"c8076"</definedName>
    <definedName name="IQ_EXPORTS_SERVICES_REAL_SAAR_POP_UNUSED" hidden="1">"c7196"</definedName>
    <definedName name="IQ_EXPORTS_SERVICES_REAL_SAAR_UNUSED" hidden="1">"c6976"</definedName>
    <definedName name="IQ_EXPORTS_SERVICES_REAL_SAAR_YOY" hidden="1">"c11936"</definedName>
    <definedName name="IQ_EXPORTS_SERVICES_REAL_SAAR_YOY_FC_UNUSED" hidden="1">"c8296"</definedName>
    <definedName name="IQ_EXPORTS_SERVICES_REAL_SAAR_YOY_UNUSED" hidden="1">"c7416"</definedName>
    <definedName name="IQ_EXPORTS_SERVICES_REAL_YOY" hidden="1">"c7417"</definedName>
    <definedName name="IQ_EXPORTS_SERVICES_REAL_YOY_FC" hidden="1">"c8297"</definedName>
    <definedName name="IQ_EXPORTS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FUNDS_SOLD" hidden="1">"c2256"</definedName>
    <definedName name="IQ_FEES_COMMISSIONS_BROKERAGE_FFIEC" hidden="1">"c13005"</definedName>
    <definedName name="IQ_FFO" hidden="1">"c1574"</definedName>
    <definedName name="IQ_FFO_ADJ_ACT_OR_EST_CIQ" hidden="1">"c4960"</definedName>
    <definedName name="IQ_FFO_PAYOUT_RATIO" hidden="1">"c3492"</definedName>
    <definedName name="IQ_FFO_PER_SHARE_BASIC" hidden="1">"c8867"</definedName>
    <definedName name="IQ_FFO_PER_SHARE_DILUTED" hidden="1">"c8868"</definedName>
    <definedName name="IQ_FFO_SHARE_ACT_OR_EST_CIQ" hidden="1">"c4971"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DEBT_CURRENT" hidden="1">"c429"</definedName>
    <definedName name="IQ_FIN_DIV_DEBT_LT" hidden="1">"c430"</definedName>
    <definedName name="IQ_FIN_DIV_DEBT_TOTAL" hidden="1">"c5656"</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Y" hidden="1">"c441"</definedName>
    <definedName name="IQ_FISCAL_Y_EST" hidden="1">"c6795"</definedName>
    <definedName name="IQ_FISCAL_Y_EST_CIQ" hidden="1">"c6807"</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COME_LIST" hidden="1">"c13504"</definedName>
    <definedName name="IQ_FIXED_INVEST_APR_FC_UNUSED" hidden="1">"c8410"</definedName>
    <definedName name="IQ_FIXED_INVEST_APR_UNUSED" hidden="1">"c7530"</definedName>
    <definedName name="IQ_FIXED_INVEST_FC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UNUSED" hidden="1">"c7090"</definedName>
    <definedName name="IQ_FIXED_INVEST_REAL_APR_FC_UNUSED" hidden="1">"c8518"</definedName>
    <definedName name="IQ_FIXED_INVEST_REAL_APR_UNUSED" hidden="1">"c7638"</definedName>
    <definedName name="IQ_FIXED_INVEST_REAL_FC_UNUSED" hidden="1">"c7858"</definedName>
    <definedName name="IQ_FIXED_INVEST_REAL_POP_FC_UNUSED" hidden="1">"c8078"</definedName>
    <definedName name="IQ_FIXED_INVEST_REAL_POP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L_REC_FFIEC" hidden="1">"c12892"</definedName>
    <definedName name="IQ_FOREIGN_LOANS" hidden="1">"c448"</definedName>
    <definedName name="IQ_FOREIGN_LOANS_LEASES_FOREIGN_FFIEC" hidden="1">"c13478"</definedName>
    <definedName name="IQ_FQ" hidden="1">500</definedName>
    <definedName name="IQ_FUEL" hidden="1">"c449"</definedName>
    <definedName name="IQ_FULL_TIME" hidden="1">"c450"</definedName>
    <definedName name="IQ_FULLY_INSURED_DEPOSITS_FDIC" hidden="1">"c6487"</definedName>
    <definedName name="IQ_FUND_FEE_INC_NON_INT_INC_FFIEC" hidden="1">"c13493"</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 hidden="1">1000</definedName>
    <definedName name="IQ_GA_EXP" hidden="1">"c2241"</definedName>
    <definedName name="IQ_GAAP_BS" hidden="1">"c6789"</definedName>
    <definedName name="IQ_GAAP_CF" hidden="1">"c6790"</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_AVG_LOANS_FFIEC" hidden="1">"c13475"</definedName>
    <definedName name="IQ_GROSS_MARGIN" hidden="1">"c529"</definedName>
    <definedName name="IQ_GROSS_PC_EARNED" hidden="1">"c2747"</definedName>
    <definedName name="IQ_GROSS_PROFIT" hidden="1">"c1378"</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EXP_CASINO" hidden="1">"c8733"</definedName>
    <definedName name="IQ_HG_EXP_DEVELOPMENT" hidden="1">"c8738"</definedName>
    <definedName name="IQ_HG_EXP_ENTERTAINMENT" hidden="1">"c8736"</definedName>
    <definedName name="IQ_HG_EXP_FOOD_BEV" hidden="1">"c8734"</definedName>
    <definedName name="IQ_HG_EXP_FRANCHISE_MANAGEMENT" hidden="1">"c8744"</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INCENTIVE_MANAGEMENT_FEES" hidden="1">"c8727"</definedName>
    <definedName name="IQ_HG_REV_MANAGEMENT_FEES" hidden="1">"c8718"</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PROM_COSTS" hidden="1">"c8745"</definedName>
    <definedName name="IQ_HG_ROOMS_BEG" hidden="1">"c8600"</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"c8643"</definedName>
    <definedName name="IQ_HG_TABLE_GAMES_MANAGED" hidden="1">"c8644"</definedName>
    <definedName name="IQ_HG_TABLE_GAMES_OWNED" hidden="1">"c8642"</definedName>
    <definedName name="IQ_HG_TABLE_GAM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TARGET_PRICE" hidden="1">"c1651"</definedName>
    <definedName name="IQ_HIGH_TARGET_PRICE_CIQ" hidden="1">"c4659"</definedName>
    <definedName name="IQ_HIGHPRICE" hidden="1">"c545"</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OWNERS_WRITTEN" hidden="1">"c546"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UNUSED" hidden="1">"c7542"</definedName>
    <definedName name="IQ_HOUSING_COMPLETIONS_SINGLE_FAM_FC_UNUSED" hidden="1">"c7762"</definedName>
    <definedName name="IQ_HOUSING_COMPLETIONS_SINGLE_FAM_POP_FC_UNUSED" hidden="1">"c7982"</definedName>
    <definedName name="IQ_HOUSING_COMPLETIONS_SINGLE_FAM_POP_UNUSED" hidden="1">"c7102"</definedName>
    <definedName name="IQ_HOUSING_COMPLETIONS_SINGLE_FAM_UNUSED" hidden="1">"c6882"</definedName>
    <definedName name="IQ_HOUSING_COMPLETIONS_SINGLE_FAM_YOY_FC_UNUSED" hidden="1">"c8202"</definedName>
    <definedName name="IQ_HOUSING_COMPLETIONS_SINGLE_FAM_YOY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IR_OIL" hidden="1">"c547"</definedName>
    <definedName name="IQ_IMPAIRMENT_GW" hidden="1">"c548"</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UNUSED" hidden="1">"c7643"</definedName>
    <definedName name="IQ_IMPORTS_GOODS_REAL_SAAR_FC_UNUSED" hidden="1">"c7863"</definedName>
    <definedName name="IQ_IMPORTS_GOODS_REAL_SAAR_POP_FC_UNUSED" hidden="1">"c8083"</definedName>
    <definedName name="IQ_IMPORTS_GOODS_REAL_SAAR_POP_UNUSED" hidden="1">"c7203"</definedName>
    <definedName name="IQ_IMPORTS_GOODS_REAL_SAAR_UNUSED" hidden="1">"c6983"</definedName>
    <definedName name="IQ_IMPORTS_GOODS_REAL_SAAR_YOY_FC_UNUSED" hidden="1">"c8303"</definedName>
    <definedName name="IQ_IMPORTS_GOODS_REAL_SAAR_YOY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UNUSED" hidden="1">"c7549"</definedName>
    <definedName name="IQ_IMPORTS_GOODS_SERVICES_FC_UNUSED" hidden="1">"c7769"</definedName>
    <definedName name="IQ_IMPORTS_GOODS_SERVICES_POP_FC_UNUSED" hidden="1">"c7989"</definedName>
    <definedName name="IQ_IMPORTS_GOODS_SERVICES_POP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UNUSED" hidden="1">"c7644"</definedName>
    <definedName name="IQ_IMPORTS_GOODS_SERVICES_REAL_SAAR_FC_UNUSED" hidden="1">"c7864"</definedName>
    <definedName name="IQ_IMPORTS_GOODS_SERVICES_REAL_SAAR_POP" hidden="1">"c11959"</definedName>
    <definedName name="IQ_IMPORTS_GOODS_SERVICES_REAL_SAAR_POP_FC_UNUSED" hidden="1">"c8084"</definedName>
    <definedName name="IQ_IMPORTS_GOODS_SERVICES_REAL_SAAR_POP_UNUSED" hidden="1">"c7204"</definedName>
    <definedName name="IQ_IMPORTS_GOODS_SERVICES_REAL_SAAR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ES_FDIC" hidden="1">"c6582"</definedName>
    <definedName name="IQ_INCOME_TAXES_FFIEC" hidden="1">"c13030"</definedName>
    <definedName name="IQ_INCREASE_INT_INCOME_FFIEC" hidden="1">"c13063"</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FED_FUNDS_FDIC" hidden="1">"c6566"</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SECURED_RE_DOM_FFIEC" hidden="1">"c12977"</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ANGIBLES_NET" hidden="1">"c1407"</definedName>
    <definedName name="IQ_INTEREST_BEARING_BALANCES_FDIC" hidden="1">"c6371"</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PRD" hidden="1">"c644"</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UNUSED" hidden="1">"c7563"</definedName>
    <definedName name="IQ_ISM_SERVICES_FC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UNUSED" hidden="1">"c7123"</definedName>
    <definedName name="IQ_ISM_SERVICES_UNUSED" hidden="1">"c6903"</definedName>
    <definedName name="IQ_ISM_SERVICES_YOY_FC_UNUSED" hidden="1">"c8223"</definedName>
    <definedName name="IQ_ISM_SERVICES_YOY_UNUSED" hidden="1">"c7343"</definedName>
    <definedName name="IQ_ISS_DEBT_NET" hidden="1">"c1391"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ASE_RECEIVABLES_FOREIGN_FFIEC" hidden="1">"c13483"</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Y_ACCEPTANCES_OUT_FFIEC" hidden="1">"c12866"</definedName>
    <definedName name="IQ_LIABILITY_SHORT_POSITIONS_DOM_FFIEC" hidden="1">"c12941"</definedName>
    <definedName name="IQ_LICENSED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QUID_ASSETS_ASSETS_TOT_FFIEC" hidden="1">"c13439"</definedName>
    <definedName name="IQ_LIQUID_ASSETS_NONCORE_FUNDING_FFIEC" hidden="1">"c13339"</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TARGET_PRICE" hidden="1">"c1652"</definedName>
    <definedName name="IQ_LOW_TARGET_PRICE_CIQ" hidden="1">"c4660"</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INT_CAPEX" hidden="1">"c2947"</definedName>
    <definedName name="IQ_MAINT_CAPEX_ACT_OR_EST_CIQ" hidden="1">"c4987"</definedName>
    <definedName name="IQ_MAINT_REPAIR" hidden="1">"c2087"</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DAYS_CLAIMS_PAYABLE" hidden="1">"c9937"</definedName>
    <definedName name="IQ_MC_DAYS_CLAIMS_PAYABLE_EXCL_CAPITATION" hidden="1">"c9938"</definedName>
    <definedName name="IQ_MC_MEDICAL_COSTS_PMPM" hidden="1">"c9925"</definedName>
    <definedName name="IQ_MC_PARENT_CASH" hidden="1">"c9942"</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TATUTORY_SURPLUS" hidden="1">"c2772"</definedName>
    <definedName name="IQ_MC_TOTAL_COVERED_LIVES" hidden="1">"c9919"</definedName>
    <definedName name="IQ_MC_TOTAL_MEMBERSHIP" hidden="1">"c9922"</definedName>
    <definedName name="IQ_MC_TOTAL_MEMBERSHIP_CAPITATION" hidden="1">"c9923"</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UNUSED" hidden="1">"c7580"</definedName>
    <definedName name="IQ_MEDIAN_NEW_HOME_SALES_FC_UNUSED" hidden="1">"c7800"</definedName>
    <definedName name="IQ_MEDIAN_NEW_HOME_SALES_POP_FC_UNUSED" hidden="1">"c8020"</definedName>
    <definedName name="IQ_MEDIAN_NEW_HOME_SALES_POP_UNUSED" hidden="1">"c7140"</definedName>
    <definedName name="IQ_MEDIAN_NEW_HOME_SALES_UNUSED" hidden="1">"c6920"</definedName>
    <definedName name="IQ_MEDIAN_NEW_HOME_SALES_YOY_FC_UNUSED" hidden="1">"c8240"</definedName>
    <definedName name="IQ_MEDIAN_NEW_HOME_SALES_YOY_UNUSED" hidden="1">"c7360"</definedName>
    <definedName name="IQ_MEDIAN_TARGET_PRICE" hidden="1">"c1650"</definedName>
    <definedName name="IQ_MEDIAN_TARGET_PRICE_CIQ" hidden="1">"c4658"</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ASSETS_FFIEC" hidden="1">"c12838"</definedName>
    <definedName name="IQ_MORTGAGE_SERVICING_FDIC" hidden="1">"c6335"</definedName>
    <definedName name="IQ_MULTI_RES_PROPERTIES_TRADING_DOM_FFIEC" hidden="1">"c12930"</definedName>
    <definedName name="IQ_MULTIFAMILY_LOANS_GROSS_LOANS_FFIEC" hidden="1">"c13404"</definedName>
    <definedName name="IQ_MULTIFAMILY_LOANS_RISK_BASED_FFIEC" hidden="1">"c13425"</definedName>
    <definedName name="IQ_MULTIFAMILY_RESIDENTIAL_LOANS_FDIC" hidden="1">"c6311"</definedName>
    <definedName name="IQ_MUNICIPAL_INVEST_SECURITIES_FFIEC" hidden="1">"c13459"</definedName>
    <definedName name="IQ_NAMES_REVISION_DATE_" hidden="1">40214.4540277778</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EGATIVE_FAIR_VALUE_DERIVATIVES_BENEFICIARY_FFIEC" hidden="1">"c13124"</definedName>
    <definedName name="IQ_NEGATIVE_FAIR_VALUE_DERIVATIVES_GUARANTOR_FFIEC" hidden="1">"c13117"</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EARNED" hidden="1">"c2734"</definedName>
    <definedName name="IQ_NET_FUNDS_PURCHASED_ASSETS_TOT_FFIEC" hidden="1">"c13448"</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EFORE_CAPITALIZED" hidden="1">"c792"</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FFIEC" hidden="1">"c13034"</definedName>
    <definedName name="IQ_NI_MARGIN" hidden="1">"c794"</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SBC_ACT_OR_EST_CIQ" hidden="1">"c5012"</definedName>
    <definedName name="IQ_NI_SBC_GW_ACT_OR_EST_CIQ" hidden="1">"c5016"</definedName>
    <definedName name="IQ_NI_SFAS" hidden="1">"c795"</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LOANS" hidden="1">"c796"</definedName>
    <definedName name="IQ_NON_CASH" hidden="1">"c1399"</definedName>
    <definedName name="IQ_NON_CASH_ITEMS" hidden="1">"c797"</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"c11750"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UNUSED" hidden="1">"c7588"</definedName>
    <definedName name="IQ_NONRES_FIXED_INVEST_PRIV_FC_UNUSED" hidden="1">"c7808"</definedName>
    <definedName name="IQ_NONRES_FIXED_INVEST_PRIV_POP_FC_UNUSED" hidden="1">"c8028"</definedName>
    <definedName name="IQ_NONRES_FIXED_INVEST_PRIV_POP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TOTAL_WELLS_DRILLED" hidden="1">"c10096"</definedName>
    <definedName name="IQ_OG_GROSS_OPERATED_WELLS" hidden="1">"c10092"</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 hidden="1">"c6240"</definedName>
    <definedName name="IQ_OPER_INC_REIT" hidden="1">"c853"</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FIEC" hidden="1">"c12862"</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RIVATIVES_BENEFICIARY_FFIEC" hidden="1">"c13122"</definedName>
    <definedName name="IQ_OTHER_DERIVATIVES_GUARANTOR_FFIEC" hidden="1">"c13115"</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PROP" hidden="1">"c8764"</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Q_FT" hidden="1">"c8780"</definedName>
    <definedName name="IQ_OTHER_STRIKE_PRICE_GRANTED" hidden="1">"c2692"</definedName>
    <definedName name="IQ_OTHER_TRADING_ASSETS_FFIEC" hidden="1">"c12826"</definedName>
    <definedName name="IQ_OTHER_TRADING_ASSETS_TOTAL_FFIEC" hidden="1">"c12937"</definedName>
    <definedName name="IQ_OTHER_TRADING_LIABILITIES_FFIEC" hidden="1">"c12860"</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NORMALIZED" hidden="1">"c2207"</definedName>
    <definedName name="IQ_PE_RATIO" hidden="1">"c1610"</definedName>
    <definedName name="IQ_PEG_FWD" hidden="1">"c1863"</definedName>
    <definedName name="IQ_PEG_FWD_CIQ" hidden="1">"c4045"</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8MONTHS" hidden="1">"c1853"</definedName>
    <definedName name="IQ_PERCENT_CHANGE_EST_5YR_GROWTH_RATE_18MONTHS_CIQ" hidden="1">"c3791"</definedName>
    <definedName name="IQ_PERCENT_CHANGE_EST_5YR_GROWTH_RATE_3MONTHS" hidden="1">"c1849"</definedName>
    <definedName name="IQ_PERCENT_CHANGE_EST_5YR_GROWTH_RATE_3MONTHS_CIQ" hidden="1">"c3787"</definedName>
    <definedName name="IQ_PERCENT_CHANGE_EST_5YR_GROWTH_RATE_6MONTHS" hidden="1">"c1850"</definedName>
    <definedName name="IQ_PERCENT_CHANGE_EST_5YR_GROWTH_RATE_6MONTHS_CIQ" hidden="1">"c3788"</definedName>
    <definedName name="IQ_PERCENT_CHANGE_EST_5YR_GROWTH_RATE_9MONTHS" hidden="1">"c1851"</definedName>
    <definedName name="IQ_PERCENT_CHANGE_EST_5YR_GROWTH_RATE_9MONTHS_CIQ" hidden="1">"c3789"</definedName>
    <definedName name="IQ_PERCENT_CHANGE_EST_5YR_GROWTH_RATE_DAY" hidden="1">"c1846"</definedName>
    <definedName name="IQ_PERCENT_CHANGE_EST_5YR_GROWTH_RATE_DAY_CIQ" hidden="1">"c3785"</definedName>
    <definedName name="IQ_PERCENT_CHANGE_EST_5YR_GROWTH_RATE_MONTH" hidden="1">"c1848"</definedName>
    <definedName name="IQ_PERCENT_CHANGE_EST_5YR_GROWTH_RATE_MONTH_CIQ" hidden="1">"c3786"</definedName>
    <definedName name="IQ_PERCENT_CHANGE_EST_5YR_GROWTH_RATE_WEEK" hidden="1">"c1847"</definedName>
    <definedName name="IQ_PERCENT_CHANGE_EST_5YR_GROWTH_RATE_WEEK_CIQ" hidden="1">"c3797"</definedName>
    <definedName name="IQ_PERCENT_CHANGE_EST_EBITDA_12MONTHS" hidden="1">"c1804"</definedName>
    <definedName name="IQ_PERCENT_CHANGE_EST_EBITDA_12MONTHS_CIQ" hidden="1">"c3748"</definedName>
    <definedName name="IQ_PERCENT_CHANGE_EST_EBITDA_18MONTHS" hidden="1">"c1805"</definedName>
    <definedName name="IQ_PERCENT_CHANGE_EST_EBITDA_18MONTHS_CIQ" hidden="1">"c3749"</definedName>
    <definedName name="IQ_PERCENT_CHANGE_EST_EBITDA_3MONTHS" hidden="1">"c1801"</definedName>
    <definedName name="IQ_PERCENT_CHANGE_EST_EBITDA_3MONTHS_CIQ" hidden="1">"c3745"</definedName>
    <definedName name="IQ_PERCENT_CHANGE_EST_EBITDA_6MONTHS" hidden="1">"c1802"</definedName>
    <definedName name="IQ_PERCENT_CHANGE_EST_EBITDA_6MONTHS_CIQ" hidden="1">"c3746"</definedName>
    <definedName name="IQ_PERCENT_CHANGE_EST_EBITDA_9MONTHS" hidden="1">"c1803"</definedName>
    <definedName name="IQ_PERCENT_CHANGE_EST_EBITDA_9MONTHS_CIQ" hidden="1">"c3747"</definedName>
    <definedName name="IQ_PERCENT_CHANGE_EST_EBITDA_DAY" hidden="1">"c1798"</definedName>
    <definedName name="IQ_PERCENT_CHANGE_EST_EBITDA_DAY_CIQ" hidden="1">"c3743"</definedName>
    <definedName name="IQ_PERCENT_CHANGE_EST_EBITDA_MONTH" hidden="1">"c1800"</definedName>
    <definedName name="IQ_PERCENT_CHANGE_EST_EBITDA_MONTH_CIQ" hidden="1">"c3744"</definedName>
    <definedName name="IQ_PERCENT_CHANGE_EST_EBITDA_WEEK" hidden="1">"c1799"</definedName>
    <definedName name="IQ_PERCENT_CHANGE_EST_EBITDA_WEEK_CIQ" hidden="1">"c3792"</definedName>
    <definedName name="IQ_PERCENT_CHANGE_EST_EPS_12MONTHS" hidden="1">"c1788"</definedName>
    <definedName name="IQ_PERCENT_CHANGE_EST_EPS_12MONTHS_CIQ" hidden="1">"c3733"</definedName>
    <definedName name="IQ_PERCENT_CHANGE_EST_EPS_18MONTHS" hidden="1">"c1789"</definedName>
    <definedName name="IQ_PERCENT_CHANGE_EST_EPS_18MONTHS_CIQ" hidden="1">"c3734"</definedName>
    <definedName name="IQ_PERCENT_CHANGE_EST_EPS_3MONTHS" hidden="1">"c1785"</definedName>
    <definedName name="IQ_PERCENT_CHANGE_EST_EPS_3MONTHS_CIQ" hidden="1">"c3730"</definedName>
    <definedName name="IQ_PERCENT_CHANGE_EST_EPS_6MONTHS" hidden="1">"c1786"</definedName>
    <definedName name="IQ_PERCENT_CHANGE_EST_EPS_6MONTHS_CIQ" hidden="1">"c3731"</definedName>
    <definedName name="IQ_PERCENT_CHANGE_EST_EPS_9MONTHS" hidden="1">"c1787"</definedName>
    <definedName name="IQ_PERCENT_CHANGE_EST_EPS_9MONTHS_CIQ" hidden="1">"c3732"</definedName>
    <definedName name="IQ_PERCENT_CHANGE_EST_EPS_DAY" hidden="1">"c1782"</definedName>
    <definedName name="IQ_PERCENT_CHANGE_EST_EPS_DAY_CIQ" hidden="1">"c3727"</definedName>
    <definedName name="IQ_PERCENT_CHANGE_EST_EPS_MONTH" hidden="1">"c1784"</definedName>
    <definedName name="IQ_PERCENT_CHANGE_EST_EPS_MONTH_CIQ" hidden="1">"c3729"</definedName>
    <definedName name="IQ_PERCENT_CHANGE_EST_EPS_WEEK" hidden="1">"c1783"</definedName>
    <definedName name="IQ_PERCENT_CHANGE_EST_EPS_WEEK_CIQ" hidden="1">"c3728"</definedName>
    <definedName name="IQ_PERCENT_CHANGE_EST_PRICE_TARGET_12MONTHS" hidden="1">"c1844"</definedName>
    <definedName name="IQ_PERCENT_CHANGE_EST_PRICE_TARGET_12MONTHS_CIQ" hidden="1">"c3783"</definedName>
    <definedName name="IQ_PERCENT_CHANGE_EST_PRICE_TARGET_18MONTHS" hidden="1">"c1845"</definedName>
    <definedName name="IQ_PERCENT_CHANGE_EST_PRICE_TARGET_18MONTHS_CIQ" hidden="1">"c3784"</definedName>
    <definedName name="IQ_PERCENT_CHANGE_EST_PRICE_TARGET_3MONTHS" hidden="1">"c1841"</definedName>
    <definedName name="IQ_PERCENT_CHANGE_EST_PRICE_TARGET_3MONTHS_CIQ" hidden="1">"c3780"</definedName>
    <definedName name="IQ_PERCENT_CHANGE_EST_PRICE_TARGET_6MONTHS" hidden="1">"c1842"</definedName>
    <definedName name="IQ_PERCENT_CHANGE_EST_PRICE_TARGET_6MONTHS_CIQ" hidden="1">"c3781"</definedName>
    <definedName name="IQ_PERCENT_CHANGE_EST_PRICE_TARGET_9MONTHS" hidden="1">"c1843"</definedName>
    <definedName name="IQ_PERCENT_CHANGE_EST_PRICE_TARGET_9MONTHS_CIQ" hidden="1">"c3782"</definedName>
    <definedName name="IQ_PERCENT_CHANGE_EST_PRICE_TARGET_DAY" hidden="1">"c1838"</definedName>
    <definedName name="IQ_PERCENT_CHANGE_EST_PRICE_TARGET_DAY_CIQ" hidden="1">"c3778"</definedName>
    <definedName name="IQ_PERCENT_CHANGE_EST_PRICE_TARGET_MONTH" hidden="1">"c1840"</definedName>
    <definedName name="IQ_PERCENT_CHANGE_EST_PRICE_TARGET_MONTH_CIQ" hidden="1">"c3779"</definedName>
    <definedName name="IQ_PERCENT_CHANGE_EST_PRICE_TARGET_WEEK" hidden="1">"c1839"</definedName>
    <definedName name="IQ_PERCENT_CHANGE_EST_PRICE_TARGET_WEEK_CIQ" hidden="1">"c3798"</definedName>
    <definedName name="IQ_PERCENT_CHANGE_EST_RECO_12MONTHS" hidden="1">"c1836"</definedName>
    <definedName name="IQ_PERCENT_CHANGE_EST_RECO_12MONTHS_CIQ" hidden="1">"c3776"</definedName>
    <definedName name="IQ_PERCENT_CHANGE_EST_RECO_18MONTHS" hidden="1">"c1837"</definedName>
    <definedName name="IQ_PERCENT_CHANGE_EST_RECO_18MONTHS_CIQ" hidden="1">"c3777"</definedName>
    <definedName name="IQ_PERCENT_CHANGE_EST_RECO_3MONTHS" hidden="1">"c1833"</definedName>
    <definedName name="IQ_PERCENT_CHANGE_EST_RECO_3MONTHS_CIQ" hidden="1">"c3773"</definedName>
    <definedName name="IQ_PERCENT_CHANGE_EST_RECO_6MONTHS" hidden="1">"c1834"</definedName>
    <definedName name="IQ_PERCENT_CHANGE_EST_RECO_6MONTHS_CIQ" hidden="1">"c3774"</definedName>
    <definedName name="IQ_PERCENT_CHANGE_EST_RECO_9MONTHS" hidden="1">"c1835"</definedName>
    <definedName name="IQ_PERCENT_CHANGE_EST_RECO_9MONTHS_CIQ" hidden="1">"c3775"</definedName>
    <definedName name="IQ_PERCENT_CHANGE_EST_RECO_DAY" hidden="1">"c1830"</definedName>
    <definedName name="IQ_PERCENT_CHANGE_EST_RECO_DAY_CIQ" hidden="1">"c3771"</definedName>
    <definedName name="IQ_PERCENT_CHANGE_EST_RECO_MONTH" hidden="1">"c1832"</definedName>
    <definedName name="IQ_PERCENT_CHANGE_EST_RECO_MONTH_CIQ" hidden="1">"c3772"</definedName>
    <definedName name="IQ_PERCENT_CHANGE_EST_RECO_WEEK" hidden="1">"c1831"</definedName>
    <definedName name="IQ_PERCENT_CHANGE_EST_RECO_WEEK_CIQ" hidden="1">"c3796"</definedName>
    <definedName name="IQ_PERCENT_CHANGE_EST_REV_12MONTHS" hidden="1">"c1796"</definedName>
    <definedName name="IQ_PERCENT_CHANGE_EST_REV_12MONTHS_CIQ" hidden="1">"c3741"</definedName>
    <definedName name="IQ_PERCENT_CHANGE_EST_REV_18MONTHS" hidden="1">"c1797"</definedName>
    <definedName name="IQ_PERCENT_CHANGE_EST_REV_18MONTHS_CIQ" hidden="1">"c3742"</definedName>
    <definedName name="IQ_PERCENT_CHANGE_EST_REV_3MONTHS" hidden="1">"c1793"</definedName>
    <definedName name="IQ_PERCENT_CHANGE_EST_REV_3MONTHS_CIQ" hidden="1">"c3738"</definedName>
    <definedName name="IQ_PERCENT_CHANGE_EST_REV_6MONTHS" hidden="1">"c1794"</definedName>
    <definedName name="IQ_PERCENT_CHANGE_EST_REV_6MONTHS_CIQ" hidden="1">"c3739"</definedName>
    <definedName name="IQ_PERCENT_CHANGE_EST_REV_9MONTHS" hidden="1">"c1795"</definedName>
    <definedName name="IQ_PERCENT_CHANGE_EST_REV_9MONTHS_CIQ" hidden="1">"c3740"</definedName>
    <definedName name="IQ_PERCENT_CHANGE_EST_REV_DAY" hidden="1">"c1790"</definedName>
    <definedName name="IQ_PERCENT_CHANGE_EST_REV_DAY_CIQ" hidden="1">"c3735"</definedName>
    <definedName name="IQ_PERCENT_CHANGE_EST_REV_MONTH" hidden="1">"c1792"</definedName>
    <definedName name="IQ_PERCENT_CHANGE_EST_REV_MONTH_CIQ" hidden="1">"c3737"</definedName>
    <definedName name="IQ_PERCENT_CHANGE_EST_REV_WEEK" hidden="1">"c1791"</definedName>
    <definedName name="IQ_PERCENT_CHANGE_EST_REV_WEEK_CIQ" hidden="1">"c3736"</definedName>
    <definedName name="IQ_PERCENT_INSURED_FDIC" hidden="1">"c6374"</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OPERATING_INC_AVG_ASSETS_FFIEC" hidden="1">"c13365"</definedName>
    <definedName name="IQ_PRETAX_RETURN_ASSETS_FDIC" hidden="1">"c6731"</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_CIQ" hidden="1">"c12023"</definedName>
    <definedName name="IQ_PRICE_TARGET_CIQ" hidden="1">"c3613"</definedName>
    <definedName name="IQ_PRICEDATE" hidden="1">"c1069"</definedName>
    <definedName name="IQ_PRICING_DATE" hidden="1">"c1613"</definedName>
    <definedName name="IQ_PRIMARY_INDUSTRY" hidden="1">"c1070"</definedName>
    <definedName name="IQ_PRIVATE_CONST_TOTAL_APR_FC_UNUSED" hidden="1">"c8559"</definedName>
    <definedName name="IQ_PRIVATE_CONST_TOTAL_APR_UNUSED" hidden="1">"c7679"</definedName>
    <definedName name="IQ_PRIVATE_CONST_TOTAL_FC_UNUSED" hidden="1">"c7899"</definedName>
    <definedName name="IQ_PRIVATE_CONST_TOTAL_POP_FC_UNUSED" hidden="1">"c8119"</definedName>
    <definedName name="IQ_PRIVATE_CONST_TOTAL_POP_UNUSED" hidden="1">"c7239"</definedName>
    <definedName name="IQ_PRIVATE_CONST_TOTAL_UNUSED" hidden="1">"c7019"</definedName>
    <definedName name="IQ_PRIVATE_CONST_TOTAL_YOY_FC_UNUSED" hidden="1">"c8339"</definedName>
    <definedName name="IQ_PRIVATE_CONST_TOTAL_YOY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UNUSED" hidden="1">"c7655"</definedName>
    <definedName name="IQ_PRIVATE_RES_CONST_REAL_FC_UNUSED" hidden="1">"c7875"</definedName>
    <definedName name="IQ_PRIVATE_RES_CONST_REAL_POP_FC_UNUSED" hidden="1">"c8095"</definedName>
    <definedName name="IQ_PRIVATE_RES_CONST_REAL_POP_UNUSED" hidden="1">"c7215"</definedName>
    <definedName name="IQ_PRIVATE_RES_CONST_REAL_UNUSED" hidden="1">"c6995"</definedName>
    <definedName name="IQ_PRIVATE_RES_CONST_REAL_YOY_FC_UNUSED" hidden="1">"c8315"</definedName>
    <definedName name="IQ_PRIVATE_RES_CONST_REAL_YOY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FESSIONAL" hidden="1">"c1071"</definedName>
    <definedName name="IQ_PROFESSIONAL_TITLE" hidden="1">"c1072"</definedName>
    <definedName name="IQ_PROFIT_AFTER_COST_CAPITAL_NEW_BUSINESS" hidden="1">"c9969"</definedName>
    <definedName name="IQ_PROFIT_BEFORE_COST_CAPITAL_NEW_BUSINESS" hidden="1">"c9967"</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CHARGE_OFFS" hidden="1">"c1083"</definedName>
    <definedName name="IQ_PROVISION_LL_FFIEC" hidden="1">"c13019"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 hidden="1">"c8491"</definedName>
    <definedName name="IQ_PURCHASES_EQUIP_NONRES_SAAR_APR_UNUSED" hidden="1">"c7611"</definedName>
    <definedName name="IQ_PURCHASES_EQUIP_NONRES_SAAR_FC_UNUSED" hidden="1">"c7831"</definedName>
    <definedName name="IQ_PURCHASES_EQUIP_NONRES_SAAR_POP_FC_UNUSED" hidden="1">"c8051"</definedName>
    <definedName name="IQ_PURCHASES_EQUIP_NONRES_SAAR_POP_UNUSED" hidden="1">"c7171"</definedName>
    <definedName name="IQ_PURCHASES_EQUIP_NONRES_SAAR_UNUSED" hidden="1">"c6951"</definedName>
    <definedName name="IQ_PURCHASES_EQUIP_NONRES_SAAR_YOY_FC_UNUSED" hidden="1">"c8271"</definedName>
    <definedName name="IQ_PURCHASES_EQUIP_NONRES_SAAR_YOY_UNUSED" hidden="1">"c7391"</definedName>
    <definedName name="IQ_PURCHASING_SECURITIES_LL_REC_FFIEC" hidden="1">"c12893"</definedName>
    <definedName name="IQ_PV_PREMIUMS_NEW_BUSINESS" hidden="1">"c9973"</definedName>
    <definedName name="IQ_QUALIFYING_MINORITY_INT_T1_FFIEC" hidden="1">"c13135"</definedName>
    <definedName name="IQ_QUALIFYING_SUB_DEBT_REDEEM_PREF_T2_FFIEC" hidden="1">"c13144"</definedName>
    <definedName name="IQ_QUALIFYING_TRUST_PREFERRED_T1_FFIEC" hidden="1">"c13136"</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_CIQ" hidden="1">"c5045"</definedName>
    <definedName name="IQ_RECURRING_PROFIT_SHARE_ACT_OR_EST_CIQ" hidden="1">"c5046"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REV" hidden="1">"c1101"</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UNUSED" hidden="1">"c7656"</definedName>
    <definedName name="IQ_RES_CONST_REAL_FC_UNUSED" hidden="1">"c7876"</definedName>
    <definedName name="IQ_RES_CONST_REAL_POP_FC_UNUSED" hidden="1">"c8096"</definedName>
    <definedName name="IQ_RES_CONST_REAL_POP_UNUSED" hidden="1">"c7216"</definedName>
    <definedName name="IQ_RES_CONST_REAL_SAAR_APR_FC_UNUSED" hidden="1">"c8537"</definedName>
    <definedName name="IQ_RES_CONST_REAL_SAAR_APR_UNUSED" hidden="1">"c7657"</definedName>
    <definedName name="IQ_RES_CONST_REAL_SAAR_FC_UNUSED" hidden="1">"c7877"</definedName>
    <definedName name="IQ_RES_CONST_REAL_SAAR_POP_FC_UNUSED" hidden="1">"c8097"</definedName>
    <definedName name="IQ_RES_CONST_REAL_SAAR_POP_UNUSED" hidden="1">"c7217"</definedName>
    <definedName name="IQ_RES_CONST_REAL_SAAR_UNUSED" hidden="1">"c6997"</definedName>
    <definedName name="IQ_RES_CONST_REAL_SAAR_YOY_FC_UNUSED" hidden="1">"c8317"</definedName>
    <definedName name="IQ_RES_CONST_REAL_SAAR_YOY_UNUSED" hidden="1">"c7437"</definedName>
    <definedName name="IQ_RES_CONST_REAL_UNUSED" hidden="1">"c6996"</definedName>
    <definedName name="IQ_RES_CONST_REAL_YOY_FC_UNUSED" hidden="1">"c8316"</definedName>
    <definedName name="IQ_RES_CONST_REAL_YOY_UNUSED" hidden="1">"c7436"</definedName>
    <definedName name="IQ_RES_CONST_SAAR_APR_FC_UNUSED" hidden="1">"c8540"</definedName>
    <definedName name="IQ_RES_CONST_SAAR_APR_UNUSED" hidden="1">"c7660"</definedName>
    <definedName name="IQ_RES_CONST_SAAR_FC_UNUSED" hidden="1">"c7880"</definedName>
    <definedName name="IQ_RES_CONST_SAAR_POP_FC_UNUSED" hidden="1">"c8100"</definedName>
    <definedName name="IQ_RES_CONST_SAAR_POP_UNUSED" hidden="1">"c7220"</definedName>
    <definedName name="IQ_RES_CONST_SAAR_UNUSED" hidden="1">"c7000"</definedName>
    <definedName name="IQ_RES_CONST_SAAR_YOY_FC_UNUSED" hidden="1">"c8320"</definedName>
    <definedName name="IQ_RES_CONST_SAAR_YOY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SALES" hidden="1">"c7003"</definedName>
    <definedName name="IQ_RETAIL_SALES_APR" hidden="1">"c7663"</definedName>
    <definedName name="IQ_RETAIL_SALES_APR_FC" hidden="1">"c8543"</definedName>
    <definedName name="IQ_RETAIL_SALES_CATALOG" hidden="1">"c9903"</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"c9904"</definedName>
    <definedName name="IQ_RETAIL_SALES_POP" hidden="1">"c7223"</definedName>
    <definedName name="IQ_RETAIL_SALES_POP_FC" hidden="1">"c8103"</definedName>
    <definedName name="IQ_RETAIL_SALES_RETAIL" hidden="1">"c9902"</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MBEDDED_VALUE" hidden="1">"c9974"</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NAME_AP" hidden="1">"c8911"</definedName>
    <definedName name="IQ_REV_NAME_AP_ABS" hidden="1">"c8930"</definedName>
    <definedName name="IQ_REV_STDDEV_EST" hidden="1">"c1124"</definedName>
    <definedName name="IQ_REV_STDDEV_EST_CIQ" hidden="1">"c3621"</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ENUE" hidden="1">"c1422"</definedName>
    <definedName name="IQ_REVENUE_ACT_OR_EST" hidden="1">"c2214"</definedName>
    <definedName name="IQ_REVENUE_ACT_OR_EST_CIQ" hidden="1">"c5059"</definedName>
    <definedName name="IQ_REVENUE_BEFORE_LL_FFIEC" hidden="1">"c13018"</definedName>
    <definedName name="IQ_REVENUE_EST" hidden="1">"c1126"</definedName>
    <definedName name="IQ_REVENUE_EST_BOTTOM_UP_CIQ" hidden="1">"c12025"</definedName>
    <definedName name="IQ_REVENUE_EST_CIQ" hidden="1">"c3616"</definedName>
    <definedName name="IQ_REVENUE_HIGH_EST" hidden="1">"c1127"</definedName>
    <definedName name="IQ_REVENUE_HIGH_EST_CIQ" hidden="1">"c3618"</definedName>
    <definedName name="IQ_REVENUE_LOW_EST" hidden="1">"c1128"</definedName>
    <definedName name="IQ_REVENUE_LOW_EST_CIQ" hidden="1">"c3619"</definedName>
    <definedName name="IQ_REVENUE_MEDIAN_EST" hidden="1">"c1662"</definedName>
    <definedName name="IQ_REVENUE_MEDIAN_EST_CIQ" hidden="1">"c3617"</definedName>
    <definedName name="IQ_REVENUE_NUM_EST" hidden="1">"c1129"</definedName>
    <definedName name="IQ_REVENUE_NUM_EST_CIQ" hidden="1">"c3620"</definedName>
    <definedName name="IQ_REVISION_DATE_" hidden="1">39927.815</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ISK_ADJ_BANK_ASSETS" hidden="1">"c2670"</definedName>
    <definedName name="IQ_RISK_WEIGHTED_ASSETS_FDIC" hidden="1">"c6370"</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Y" hidden="1">"c1130"</definedName>
    <definedName name="IQ_SALARY_FDIC" hidden="1">"c6576"</definedName>
    <definedName name="IQ_SALE_COMMON_GROSS_FFIEC" hidden="1">"c12963"</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BORROW" hidden="1">"c1152"</definedName>
    <definedName name="IQ_SECURITY_OWN" hidden="1">"c1153"</definedName>
    <definedName name="IQ_SECURITY_RESELL" hidden="1">"c1154"</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ING_FEES_FFIEC" hidden="1">"c13011"</definedName>
    <definedName name="IQ_SERVICING_FEES_OPERATING_INC_FFIEC" hidden="1">"c13389"</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OUTSTANDING" hidden="1">"c83"</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"c11748"</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URED_NOTES_INVEST_SECURITIES_FFIEC" hidden="1">"c13468"</definedName>
    <definedName name="IQ_STRUCTURING_NOTES_TIER_1_FFIEC" hidden="1">"c13344"</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FIEC" hidden="1">"c12867"</definedName>
    <definedName name="IQ_SUB_NOTES_PAYABLE_UNCONSOLIDATED_TRUSTS_FFIEC" hidden="1">"c12868"</definedName>
    <definedName name="IQ_SUPPLIES_FFIEC" hidden="1">"c13050"</definedName>
    <definedName name="IQ_SURPLUS_FDIC" hidden="1">"c6351"</definedName>
    <definedName name="IQ_SURPLUS_FFIEC" hidden="1">"c12877"</definedName>
    <definedName name="IQ_SVA" hidden="1">"c1214"</definedName>
    <definedName name="IQ_TANGIBLE_EQUITY_ASSETS_FFIEC" hidden="1">"c13346"</definedName>
    <definedName name="IQ_TANGIBLE_TIER_1_LEVERAGE_FFIEC" hidden="1">"c13345"</definedName>
    <definedName name="IQ_TARGET_PRICE_NUM" hidden="1">"c1653"</definedName>
    <definedName name="IQ_TARGET_PRICE_NUM_CIQ" hidden="1">"c4661"</definedName>
    <definedName name="IQ_TARGET_PRICE_STDDEV" hidden="1">"c1654"</definedName>
    <definedName name="IQ_TARGET_PRICE_STDDEV_CIQ" hidden="1">"c4662"</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CIQ" hidden="1">"c4043"</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CIQ" hidden="1">"c4044"</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100K_OTHER_INSTITUTIONS_FFIEC" hidden="1">"c12953"</definedName>
    <definedName name="IQ_TIME_DEPOSITS_LESS_THAN_100K_FDIC" hidden="1">"c6465"</definedName>
    <definedName name="IQ_TIME_DEPOSITS_MORE_100K_OTHER_INSTITUTIONS_FFIEC" hidden="1">"c12954"</definedName>
    <definedName name="IQ_TIME_DEPOSITS_MORE_THAN_100K_FDIC" hidden="1">"c6470"</definedName>
    <definedName name="IQ_TODAY" hidden="1">0</definedName>
    <definedName name="IQ_TOT_ADJ_INC" hidden="1">"c1616"</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DIC" hidden="1">"c6339"</definedName>
    <definedName name="IQ_TOTAL_ASSETS_FFIEC" hidden="1">"c12849"</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NON_CURRENT" hidden="1">"c6191"</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EPOSITS_FFIEC" hidden="1">"c13623"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LH_FFIEC" hidden="1">"c13109"</definedName>
    <definedName name="IQ_TOTAL_EQUITY_PC_FFIEC" hidden="1">"c13102"</definedName>
    <definedName name="IQ_TOTAL_EQUITY_SUBTOTAL_AP" hidden="1">"c8989"</definedName>
    <definedName name="IQ_TOTAL_INT_EXPENSE_FFIEC" hidden="1">"c13000"</definedName>
    <definedName name="IQ_TOTAL_INT_INCOME_FFIEC" hidden="1">"c12989"</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DIC" hidden="1">"c6348"</definedName>
    <definedName name="IQ_TOTAL_LIABILITIES_FFIEC" hidden="1">"c12873"</definedName>
    <definedName name="IQ_TOTAL_LL_REC_DOM_FFIEC" hidden="1">"c12917"</definedName>
    <definedName name="IQ_TOTAL_LL_REC_FFIEC" hidden="1">"c12898"</definedName>
    <definedName name="IQ_TOTAL_LOANS" hidden="1">"c5653"</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RECOV_FFIEC" hidden="1">"c13208"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ISK_BASED_CAPITAL_FFIEC" hidden="1">"c13153"</definedName>
    <definedName name="IQ_TOTAL_RISK_BASED_CAPITAL_RATIO_FDIC" hidden="1">"c6747"</definedName>
    <definedName name="IQ_TOTAL_RISK_BASED_CAPITAL_RATIO_FFIEC" hidden="1">"c13162"</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TRADING_ASSETS_FFIEC" hidden="1">"c12939"</definedName>
    <definedName name="IQ_TOTAL_TRADING_LIAB_DOM_FFIEC" hidden="1">"c12944"</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"c13642"</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"c13640"</definedName>
    <definedName name="IQ_TR_TERM_FEE_PCT" hidden="1">"c13641"</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OPERATING_INC_FFIEC" hidden="1">"c13385"</definedName>
    <definedName name="IQ_TRADING_REVENUE_FFIEC" hidden="1">"c13004"</definedName>
    <definedName name="IQ_TRANSACTION_ACCOUNTS_FDIC" hidden="1">"c6544"</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CONSOL_BEDS" hidden="1">"c8783"</definedName>
    <definedName name="IQ_UNCONSOL_PROP" hidden="1">"c8762"</definedName>
    <definedName name="IQ_UNCONSOL_ROOMS" hidden="1">"c8787"</definedName>
    <definedName name="IQ_UNCONSOL_SQ_FT" hidden="1">"c8778"</definedName>
    <definedName name="IQ_UNCONSOL_UNITS" hidden="1">"c8770"</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"c2104"</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 hidden="1">3000</definedName>
    <definedName name="IQ_Z_SCORE" hidden="1">"c1339"</definedName>
    <definedName name="isr.bancario">#REF!</definedName>
    <definedName name="ISRANUAL">#REF!</definedName>
    <definedName name="IVA">#REF!</definedName>
    <definedName name="j">#REF!</definedName>
    <definedName name="jj">38516.7580439815</definedName>
    <definedName name="JUL">#REF!</definedName>
    <definedName name="JULIO">#REF!</definedName>
    <definedName name="JUN">#REF!</definedName>
    <definedName name="jun_00">#REF!</definedName>
    <definedName name="jun_96">#REF!</definedName>
    <definedName name="JUNIO">#REF!</definedName>
    <definedName name="koko" localSheetId="10" hidden="1">{"DEPN1",#N/A,TRUE,"depn";"DEPN2",#N/A,TRUE,"depn";"ACT1",#N/A,TRUE,"moact";"ACT2",#N/A,TRUE,"moact";"iva1",#N/A,TRUE,"moiva";"RVAS1",#N/A,TRUE,"rvas";"RVAS2",#N/A,TRUE,"rvas";"NODED",#N/A,TRUE,"noded"}</definedName>
    <definedName name="koko" localSheetId="12" hidden="1">{"DEPN1",#N/A,TRUE,"depn";"DEPN2",#N/A,TRUE,"depn";"ACT1",#N/A,TRUE,"moact";"ACT2",#N/A,TRUE,"moact";"iva1",#N/A,TRUE,"moiva";"RVAS1",#N/A,TRUE,"rvas";"RVAS2",#N/A,TRUE,"rvas";"NODED",#N/A,TRUE,"noded"}</definedName>
    <definedName name="koko" localSheetId="11" hidden="1">{"DEPN1",#N/A,TRUE,"depn";"DEPN2",#N/A,TRUE,"depn";"ACT1",#N/A,TRUE,"moact";"ACT2",#N/A,TRUE,"moact";"iva1",#N/A,TRUE,"moiva";"RVAS1",#N/A,TRUE,"rvas";"RVAS2",#N/A,TRUE,"rvas";"NODED",#N/A,TRUE,"noded"}</definedName>
    <definedName name="koko" hidden="1">{"DEPN1",#N/A,TRUE,"depn";"DEPN2",#N/A,TRUE,"depn";"ACT1",#N/A,TRUE,"moact";"ACT2",#N/A,TRUE,"moact";"iva1",#N/A,TRUE,"moiva";"RVAS1",#N/A,TRUE,"rvas";"RVAS2",#N/A,TRUE,"rvas";"NODED",#N/A,TRUE,"noded"}</definedName>
    <definedName name="kyd.ChngCell.01." hidden="1">#REF!</definedName>
    <definedName name="kyd.CounterLimitCell.01." hidden="1">"x"</definedName>
    <definedName name="kyd.Dim.01." hidden="1">"tm1serv:company"</definedName>
    <definedName name="kyd.ElementList.01." hidden="1">#REF!</definedName>
    <definedName name="kyd.ElementType.01." hidden="1">1</definedName>
    <definedName name="kyd.ItemType.01." hidden="1">2</definedName>
    <definedName name="kyd.MacroAtEnd." hidden="1">""</definedName>
    <definedName name="kyd.MacroEachCycle." hidden="1">""</definedName>
    <definedName name="kyd.MacroEndOfEachCycle." hidden="1">""</definedName>
    <definedName name="kyd.NumLevels.01." hidden="1">999</definedName>
    <definedName name="kyd.PanicStop." hidden="1">FALSE</definedName>
    <definedName name="kyd.ParentName.01." hidden="1">""</definedName>
    <definedName name="kyd.PreScreenData." hidden="1">FALSE</definedName>
    <definedName name="kyd.PrintParent.01." hidden="1">TRUE</definedName>
    <definedName name="kyd.PrintStdWhen." hidden="1">1</definedName>
    <definedName name="kyd.SaveAsFile." hidden="1">FALSE</definedName>
    <definedName name="kyd.SelectString.01." hidden="1">"*"</definedName>
    <definedName name="kyd.StdSortHide." hidden="1">FALSE</definedName>
    <definedName name="l" hidden="1">#REF!</definedName>
    <definedName name="LI">#REF!</definedName>
    <definedName name="Libro">"CG"</definedName>
    <definedName name="limcount" hidden="1">1</definedName>
    <definedName name="LinkedFiles" hidden="1">1</definedName>
    <definedName name="lll" localSheetId="10" hidden="1">{#N/A,#N/A,FALSE,"Aging Summary";#N/A,#N/A,FALSE,"Ratio Analysis";#N/A,#N/A,FALSE,"Test 120 Day Accts";#N/A,#N/A,FALSE,"Tickmarks"}</definedName>
    <definedName name="lll" localSheetId="12" hidden="1">{#N/A,#N/A,FALSE,"Aging Summary";#N/A,#N/A,FALSE,"Ratio Analysis";#N/A,#N/A,FALSE,"Test 120 Day Accts";#N/A,#N/A,FALSE,"Tickmarks"}</definedName>
    <definedName name="lll" localSheetId="11" hidden="1">{#N/A,#N/A,FALSE,"Aging Summary";#N/A,#N/A,FALSE,"Ratio Analysis";#N/A,#N/A,FALSE,"Test 120 Day Accts";#N/A,#N/A,FALSE,"Tickmarks"}</definedName>
    <definedName name="lll" hidden="1">{#N/A,#N/A,FALSE,"Aging Summary";#N/A,#N/A,FALSE,"Ratio Analysis";#N/A,#N/A,FALSE,"Test 120 Day Accts";#N/A,#N/A,FALSE,"Tickmarks"}</definedName>
    <definedName name="majun">#REF!</definedName>
    <definedName name="majun_1">#REF!</definedName>
    <definedName name="mano">#REF!</definedName>
    <definedName name="MAQUINARIA">#REF!</definedName>
    <definedName name="maquinaria.y.equipo">#REF!</definedName>
    <definedName name="maquinaria.y.equipo.arrendamiento.financiero">#REF!</definedName>
    <definedName name="maquinaria.y.equipo.arrendamiento.financiero.impac">#REF!</definedName>
    <definedName name="maquinaria.y.equipo.impac">#REF!</definedName>
    <definedName name="MAR">#REF!</definedName>
    <definedName name="MARZO">#REF!</definedName>
    <definedName name="MAY">#REF!</definedName>
    <definedName name="MAYO">#REF!</definedName>
    <definedName name="MB" localSheetId="10" hidden="1">{"BALGRAL",#N/A,FALSE,"BALANCE GRAL";"EDORES",#N/A,FALSE,"EDO RDOS"}</definedName>
    <definedName name="MB" localSheetId="12" hidden="1">{"BALGRAL",#N/A,FALSE,"BALANCE GRAL";"EDORES",#N/A,FALSE,"EDO RDOS"}</definedName>
    <definedName name="MB" localSheetId="11" hidden="1">{"BALGRAL",#N/A,FALSE,"BALANCE GRAL";"EDORES",#N/A,FALSE,"EDO RDOS"}</definedName>
    <definedName name="MB" hidden="1">{"BALGRAL",#N/A,FALSE,"BALANCE GRAL";"EDORES",#N/A,FALSE,"EDO RDOS"}</definedName>
    <definedName name="MBA" localSheetId="10" hidden="1">{"BALGRAL",#N/A,FALSE,"BALANCE GRAL";"EDORES",#N/A,FALSE,"EDO RDOS"}</definedName>
    <definedName name="MBA" localSheetId="12" hidden="1">{"BALGRAL",#N/A,FALSE,"BALANCE GRAL";"EDORES",#N/A,FALSE,"EDO RDOS"}</definedName>
    <definedName name="MBA" localSheetId="11" hidden="1">{"BALGRAL",#N/A,FALSE,"BALANCE GRAL";"EDORES",#N/A,FALSE,"EDO RDOS"}</definedName>
    <definedName name="MBA" hidden="1">{"BALGRAL",#N/A,FALSE,"BALANCE GRAL";"EDORES",#N/A,FALSE,"EDO RDOS"}</definedName>
    <definedName name="MBAB" localSheetId="10" hidden="1">{"BALGRAL",#N/A,FALSE,"BALANCE GRAL";"EDORES",#N/A,FALSE,"EDO RDOS"}</definedName>
    <definedName name="MBAB" localSheetId="12" hidden="1">{"BALGRAL",#N/A,FALSE,"BALANCE GRAL";"EDORES",#N/A,FALSE,"EDO RDOS"}</definedName>
    <definedName name="MBAB" localSheetId="11" hidden="1">{"BALGRAL",#N/A,FALSE,"BALANCE GRAL";"EDORES",#N/A,FALSE,"EDO RDOS"}</definedName>
    <definedName name="MBAB" hidden="1">{"BALGRAL",#N/A,FALSE,"BALANCE GRAL";"EDORES",#N/A,FALSE,"EDO RDOS"}</definedName>
    <definedName name="MES">#REF!</definedName>
    <definedName name="MESES">#REF!</definedName>
    <definedName name="MESESEJ">#REF!</definedName>
    <definedName name="MIL">1000</definedName>
    <definedName name="MILAGRO370" localSheetId="10" hidden="1">{#N/A,#N/A,FALSE,"Aging Summary";#N/A,#N/A,FALSE,"Ratio Analysis";#N/A,#N/A,FALSE,"Test 120 Day Accts";#N/A,#N/A,FALSE,"Tickmarks"}</definedName>
    <definedName name="MILAGRO370" localSheetId="12" hidden="1">{#N/A,#N/A,FALSE,"Aging Summary";#N/A,#N/A,FALSE,"Ratio Analysis";#N/A,#N/A,FALSE,"Test 120 Day Accts";#N/A,#N/A,FALSE,"Tickmarks"}</definedName>
    <definedName name="MILAGRO370" localSheetId="11" hidden="1">{#N/A,#N/A,FALSE,"Aging Summary";#N/A,#N/A,FALSE,"Ratio Analysis";#N/A,#N/A,FALSE,"Test 120 Day Accts";#N/A,#N/A,FALSE,"Tickmarks"}</definedName>
    <definedName name="MILAGRO370" hidden="1">{#N/A,#N/A,FALSE,"Aging Summary";#N/A,#N/A,FALSE,"Ratio Analysis";#N/A,#N/A,FALSE,"Test 120 Day Accts";#N/A,#N/A,FALSE,"Tickmarks"}</definedName>
    <definedName name="MNNN">#REF!</definedName>
    <definedName name="Mobiliario">#REF!</definedName>
    <definedName name="mobiliario.y.equipo">#REF!</definedName>
    <definedName name="mobiliario.y.equipo.impac">#REF!</definedName>
    <definedName name="Moneda">"*"</definedName>
    <definedName name="Moneda_">0</definedName>
    <definedName name="Monterrey__N.L.">#REF!</definedName>
    <definedName name="MUEBLES">#REF!</definedName>
    <definedName name="mzo01_1">#REF!</definedName>
    <definedName name="N">#REF!</definedName>
    <definedName name="NE">#REF!</definedName>
    <definedName name="nominas">#REF!</definedName>
    <definedName name="nominas_1">#REF!</definedName>
    <definedName name="NOV">#REF!</definedName>
    <definedName name="NOVIEMBRE">#REF!</definedName>
    <definedName name="NUMDIAS">#REF!</definedName>
    <definedName name="NUMDIAS_1">#REF!</definedName>
    <definedName name="NumofGrpAccts" hidden="1">1</definedName>
    <definedName name="NvsASD">"V2002-09-30"</definedName>
    <definedName name="NvsAutoDrillOk">"VN"</definedName>
    <definedName name="NvsElapsedTime">0.0002362268496654</definedName>
    <definedName name="NvsEndTime">37543.4589084491</definedName>
    <definedName name="NvsInstSpec">"%"</definedName>
    <definedName name="NvsLayoutType">"M3"</definedName>
    <definedName name="NvsPanelEffdt">"V1990-01-01"</definedName>
    <definedName name="NvsPanelSetid">"VCPXSA"</definedName>
    <definedName name="NvsReqBU">"VS0100"</definedName>
    <definedName name="NvsReqBUOnly">"VY"</definedName>
    <definedName name="NvsTransLed">"VN"</definedName>
    <definedName name="NvsTreeASD">"V2002-09-30"</definedName>
    <definedName name="NvsValTbl.ACCOUNT">"GL_ACCOUNT_TBL"</definedName>
    <definedName name="NvsValTbl.BUSINESS_UNIT">"BUS_UNIT_TBL_GL"</definedName>
    <definedName name="O">#REF!</definedName>
    <definedName name="OCT">#REF!</definedName>
    <definedName name="OCTUBRE">#REF!</definedName>
    <definedName name="OP">#REF!</definedName>
    <definedName name="otros.ingresos.resumen">#REF!</definedName>
    <definedName name="P">#REF!</definedName>
    <definedName name="p1.15">#REF!</definedName>
    <definedName name="PAGOS">#REF!</definedName>
    <definedName name="pagos.provs.impac">#REF!</definedName>
    <definedName name="pagos.provs.impac.resumen">#REF!</definedName>
    <definedName name="pagos.provs.isr">#REF!</definedName>
    <definedName name="pagos.provs.resumen">#REF!</definedName>
    <definedName name="PERDIDAS">#REF!</definedName>
    <definedName name="pérdidas.fiscales">#REF!</definedName>
    <definedName name="PExtra">"Normal"</definedName>
    <definedName name="PExtra_">0</definedName>
    <definedName name="PISR">#REF!</definedName>
    <definedName name="PMeses">"SI"</definedName>
    <definedName name="Ponderaciones" localSheetId="10" hidden="1">{#N/A,#N/A,FALSE,"Aging Summary";#N/A,#N/A,FALSE,"Ratio Analysis";#N/A,#N/A,FALSE,"Test 120 Day Accts";#N/A,#N/A,FALSE,"Tickmarks"}</definedName>
    <definedName name="Ponderaciones" localSheetId="12" hidden="1">{#N/A,#N/A,FALSE,"Aging Summary";#N/A,#N/A,FALSE,"Ratio Analysis";#N/A,#N/A,FALSE,"Test 120 Day Accts";#N/A,#N/A,FALSE,"Tickmarks"}</definedName>
    <definedName name="Ponderaciones" localSheetId="11" hidden="1">{#N/A,#N/A,FALSE,"Aging Summary";#N/A,#N/A,FALSE,"Ratio Analysis";#N/A,#N/A,FALSE,"Test 120 Day Accts";#N/A,#N/A,FALSE,"Tickmarks"}</definedName>
    <definedName name="Ponderaciones" hidden="1">{#N/A,#N/A,FALSE,"Aging Summary";#N/A,#N/A,FALSE,"Ratio Analysis";#N/A,#N/A,FALSE,"Test 120 Day Accts";#N/A,#N/A,FALSE,"Tickmarks"}</definedName>
    <definedName name="PORCIENTOS">#REF!</definedName>
    <definedName name="pp2006mc">#REF!</definedName>
    <definedName name="Ppto2005">#REF!</definedName>
    <definedName name="promedio.activo.fijo.y.diferido">#REF!</definedName>
    <definedName name="propiedades1" hidden="1">3</definedName>
    <definedName name="Prov_ISR">#REF!</definedName>
    <definedName name="PROVABR">#REF!</definedName>
    <definedName name="PROVAGO">#REF!</definedName>
    <definedName name="PROVDIC">#REF!</definedName>
    <definedName name="PROVENE">#REF!</definedName>
    <definedName name="PROVFEB">#REF!</definedName>
    <definedName name="PROVJUL">#REF!</definedName>
    <definedName name="PROVJUN">#REF!</definedName>
    <definedName name="PROVMAY">#REF!</definedName>
    <definedName name="PROVMZO">#REF!</definedName>
    <definedName name="PROVNOV">#REF!</definedName>
    <definedName name="PROVOCT">#REF!</definedName>
    <definedName name="PROVSEP">#REF!</definedName>
    <definedName name="PRY">"*"</definedName>
    <definedName name="RDOSGESTIONALDIC2000" localSheetId="10" hidden="1">{"BALGRAL",#N/A,FALSE,"BALANCE GRAL";"EDORES",#N/A,FALSE,"EDO RDOS"}</definedName>
    <definedName name="RDOSGESTIONALDIC2000" localSheetId="12" hidden="1">{"BALGRAL",#N/A,FALSE,"BALANCE GRAL";"EDORES",#N/A,FALSE,"EDO RDOS"}</definedName>
    <definedName name="RDOSGESTIONALDIC2000" localSheetId="11" hidden="1">{"BALGRAL",#N/A,FALSE,"BALANCE GRAL";"EDORES",#N/A,FALSE,"EDO RDOS"}</definedName>
    <definedName name="RDOSGESTIONALDIC2000" hidden="1">{"BALGRAL",#N/A,FALSE,"BALANCE GRAL";"EDORES",#N/A,FALSE,"EDO RDOS"}</definedName>
    <definedName name="RDOSGETSINLDIC2000B" localSheetId="10" hidden="1">{"BALGRAL",#N/A,FALSE,"BALANCE GRAL";"EDORES",#N/A,FALSE,"EDO RDOS"}</definedName>
    <definedName name="RDOSGETSINLDIC2000B" localSheetId="12" hidden="1">{"BALGRAL",#N/A,FALSE,"BALANCE GRAL";"EDORES",#N/A,FALSE,"EDO RDOS"}</definedName>
    <definedName name="RDOSGETSINLDIC2000B" localSheetId="11" hidden="1">{"BALGRAL",#N/A,FALSE,"BALANCE GRAL";"EDORES",#N/A,FALSE,"EDO RDOS"}</definedName>
    <definedName name="RDOSGETSINLDIC2000B" hidden="1">{"BALGRAL",#N/A,FALSE,"BALANCE GRAL";"EDORES",#N/A,FALSE,"EDO RDOS"}</definedName>
    <definedName name="REDUC1">#REF!</definedName>
    <definedName name="REDUC2">#REF!</definedName>
    <definedName name="REDUC3">#REF!</definedName>
    <definedName name="REDUC4">#REF!</definedName>
    <definedName name="REDUC5">#REF!</definedName>
    <definedName name="REDUC6">#REF!</definedName>
    <definedName name="Ref_1">#REF!</definedName>
    <definedName name="Ref_10">#REF!</definedName>
    <definedName name="Ref_11">#REF!</definedName>
    <definedName name="Ref_12">#REF!</definedName>
    <definedName name="Ref_13">#REF!</definedName>
    <definedName name="Ref_14">#REF!</definedName>
    <definedName name="Ref_15">#REF!</definedName>
    <definedName name="Ref_16">#REF!</definedName>
    <definedName name="Ref_17">#REF!</definedName>
    <definedName name="Ref_18">#REF!</definedName>
    <definedName name="Ref_19">#REF!</definedName>
    <definedName name="Ref_2">#REF!</definedName>
    <definedName name="Ref_20">#REF!</definedName>
    <definedName name="Ref_21">#REF!</definedName>
    <definedName name="Ref_23">#REF!</definedName>
    <definedName name="Ref_24">#REF!</definedName>
    <definedName name="Ref_27">#REF!</definedName>
    <definedName name="Ref_3">#REF!</definedName>
    <definedName name="Ref_32">#REF!</definedName>
    <definedName name="Ref_34">#REF!</definedName>
    <definedName name="Ref_37">#REF!</definedName>
    <definedName name="Ref_4">#REF!</definedName>
    <definedName name="Ref_5">#REF!</definedName>
    <definedName name="Ref_6">#REF!</definedName>
    <definedName name="Ref_7">#REF!</definedName>
    <definedName name="Ref_8">#REF!</definedName>
    <definedName name="Ref_9">#REF!</definedName>
    <definedName name="RES" hidden="1">#REF!</definedName>
    <definedName name="RESDMN" hidden="1">#REF!</definedName>
    <definedName name="RESID" hidden="1">#REF!</definedName>
    <definedName name="resultado.fiscal">#REF!</definedName>
    <definedName name="REVMAQU.">#REF!</definedName>
    <definedName name="REVTERRENO">#REF!</definedName>
    <definedName name="rosas">#REF!</definedName>
    <definedName name="RowLevel" hidden="1">1</definedName>
    <definedName name="Rwvu.Presentation." hidden="1">#REF!,#REF!,#REF!,#REF!,#REF!</definedName>
    <definedName name="Rwvu.provision." hidden="1">#REF!,#REF!,#REF!,#REF!</definedName>
    <definedName name="Rwvu.reserve._.analysis." hidden="1">#REF!,#REF!,#REF!,#REF!</definedName>
    <definedName name="Rwvu.Wty._.accrual._.summary." hidden="1">#REF!,#REF!,#REF!,#REF!</definedName>
    <definedName name="S">#REF!</definedName>
    <definedName name="SA">#REF!</definedName>
    <definedName name="SANDRA">#REF!</definedName>
    <definedName name="sdfsadfafsadf">#REF!</definedName>
    <definedName name="SDOPROABR">#REF!</definedName>
    <definedName name="SDOPROAGO">#REF!</definedName>
    <definedName name="SDOPRODIC">#REF!</definedName>
    <definedName name="SDOPROENE">#REF!</definedName>
    <definedName name="SDOPROFEB">#REF!</definedName>
    <definedName name="SDOPROJUL">#REF!</definedName>
    <definedName name="SDOPROJUN">#REF!</definedName>
    <definedName name="SDOPROMAY">#REF!</definedName>
    <definedName name="SDOPROMZO">#REF!</definedName>
    <definedName name="SDOPRONOV">#REF!</definedName>
    <definedName name="SDOPROOCT">#REF!</definedName>
    <definedName name="SDOPROSEP">#REF!</definedName>
    <definedName name="sencount" hidden="1">1</definedName>
    <definedName name="SEP">#REF!</definedName>
    <definedName name="SEPTIEMBRE">#REF!</definedName>
    <definedName name="SIB" localSheetId="10" hidden="1">{"BALGRAL",#N/A,FALSE,"BALANCE GRAL";"EDORES",#N/A,FALSE,"EDO RDOS"}</definedName>
    <definedName name="SIB" localSheetId="12" hidden="1">{"BALGRAL",#N/A,FALSE,"BALANCE GRAL";"EDORES",#N/A,FALSE,"EDO RDOS"}</definedName>
    <definedName name="SIB" localSheetId="11" hidden="1">{"BALGRAL",#N/A,FALSE,"BALANCE GRAL";"EDORES",#N/A,FALSE,"EDO RDOS"}</definedName>
    <definedName name="SIB" hidden="1">{"BALGRAL",#N/A,FALSE,"BALANCE GRAL";"EDORES",#N/A,FALSE,"EDO RDOS"}</definedName>
    <definedName name="SINO">#REF!</definedName>
    <definedName name="SMGDF">#REF!</definedName>
    <definedName name="ssae" hidden="1">#REF!</definedName>
    <definedName name="strange" localSheetId="10" hidden="1">{"Cons",#N/A,FALSE,"Balance Sheet";"AL",#N/A,FALSE,"Balance Sheet";"Hldgs",#N/A,FALSE,"Balance Sheet"}</definedName>
    <definedName name="strange" localSheetId="12" hidden="1">{"Cons",#N/A,FALSE,"Balance Sheet";"AL",#N/A,FALSE,"Balance Sheet";"Hldgs",#N/A,FALSE,"Balance Sheet"}</definedName>
    <definedName name="strange" localSheetId="11" hidden="1">{"Cons",#N/A,FALSE,"Balance Sheet";"AL",#N/A,FALSE,"Balance Sheet";"Hldgs",#N/A,FALSE,"Balance Sheet"}</definedName>
    <definedName name="strange" hidden="1">{"Cons",#N/A,FALSE,"Balance Sheet";"AL",#N/A,FALSE,"Balance Sheet";"Hldgs",#N/A,FALSE,"Balance Sheet"}</definedName>
    <definedName name="stupdi" localSheetId="10" hidden="1">{"Cons",#N/A,FALSE,"Balance Sheet";"AL",#N/A,FALSE,"Balance Sheet";"Hldgs",#N/A,FALSE,"Balance Sheet"}</definedName>
    <definedName name="stupdi" localSheetId="12" hidden="1">{"Cons",#N/A,FALSE,"Balance Sheet";"AL",#N/A,FALSE,"Balance Sheet";"Hldgs",#N/A,FALSE,"Balance Sheet"}</definedName>
    <definedName name="stupdi" localSheetId="11" hidden="1">{"Cons",#N/A,FALSE,"Balance Sheet";"AL",#N/A,FALSE,"Balance Sheet";"Hldgs",#N/A,FALSE,"Balance Sheet"}</definedName>
    <definedName name="stupdi" hidden="1">{"Cons",#N/A,FALSE,"Balance Sheet";"AL",#N/A,FALSE,"Balance Sheet";"Hldgs",#N/A,FALSE,"Balance Sheet"}</definedName>
    <definedName name="stupid" localSheetId="10" hidden="1">{"ConsL",#N/A,FALSE,"Balance Sheet (Lenders)";"ALL",#N/A,FALSE,"Balance Sheet (Lenders)";"CPTL",#N/A,FALSE,"Balance Sheet (Lenders)"}</definedName>
    <definedName name="stupid" localSheetId="12" hidden="1">{"ConsL",#N/A,FALSE,"Balance Sheet (Lenders)";"ALL",#N/A,FALSE,"Balance Sheet (Lenders)";"CPTL",#N/A,FALSE,"Balance Sheet (Lenders)"}</definedName>
    <definedName name="stupid" localSheetId="11" hidden="1">{"ConsL",#N/A,FALSE,"Balance Sheet (Lenders)";"ALL",#N/A,FALSE,"Balance Sheet (Lenders)";"CPTL",#N/A,FALSE,"Balance Sheet (Lenders)"}</definedName>
    <definedName name="stupid" hidden="1">{"ConsL",#N/A,FALSE,"Balance Sheet (Lenders)";"ALL",#N/A,FALSE,"Balance Sheet (Lenders)";"CPTL",#N/A,FALSE,"Balance Sheet (Lenders)"}</definedName>
    <definedName name="SUBSIDIO">#REF!</definedName>
    <definedName name="SUCURSALBG" localSheetId="10" hidden="1">{"BALGRAL",#N/A,FALSE,"BALANCE GRAL";"EDORES",#N/A,FALSE,"EDO RDOS"}</definedName>
    <definedName name="SUCURSALBG" localSheetId="12" hidden="1">{"BALGRAL",#N/A,FALSE,"BALANCE GRAL";"EDORES",#N/A,FALSE,"EDO RDOS"}</definedName>
    <definedName name="SUCURSALBG" localSheetId="11" hidden="1">{"BALGRAL",#N/A,FALSE,"BALANCE GRAL";"EDORES",#N/A,FALSE,"EDO RDOS"}</definedName>
    <definedName name="SUCURSALBG" hidden="1">{"BALGRAL",#N/A,FALSE,"BALANCE GRAL";"EDORES",#N/A,FALSE,"EDO RDOS"}</definedName>
    <definedName name="SUCURSALBGB" localSheetId="10" hidden="1">{"BALGRAL",#N/A,FALSE,"BALANCE GRAL";"EDORES",#N/A,FALSE,"EDO RDOS"}</definedName>
    <definedName name="SUCURSALBGB" localSheetId="12" hidden="1">{"BALGRAL",#N/A,FALSE,"BALANCE GRAL";"EDORES",#N/A,FALSE,"EDO RDOS"}</definedName>
    <definedName name="SUCURSALBGB" localSheetId="11" hidden="1">{"BALGRAL",#N/A,FALSE,"BALANCE GRAL";"EDORES",#N/A,FALSE,"EDO RDOS"}</definedName>
    <definedName name="SUCURSALBGB" hidden="1">{"BALGRAL",#N/A,FALSE,"BALANCE GRAL";"EDORES",#N/A,FALSE,"EDO RDOS"}</definedName>
    <definedName name="TA1_1">#REF!</definedName>
    <definedName name="TA1_3">#REF!</definedName>
    <definedName name="TA1_5">#REF!</definedName>
    <definedName name="TA1_6">#REF!</definedName>
    <definedName name="TA2_1">#REF!</definedName>
    <definedName name="TA2_3">#REF!</definedName>
    <definedName name="TA2_5">#REF!</definedName>
    <definedName name="TA2_6">#REF!</definedName>
    <definedName name="TA3_1">#REF!</definedName>
    <definedName name="TA3_3">#REF!</definedName>
    <definedName name="TA3_5">#REF!</definedName>
    <definedName name="TA3_6">#REF!</definedName>
    <definedName name="TABLA2">#REF!</definedName>
    <definedName name="TABLA2_1">#REF!</definedName>
    <definedName name="TABREPECO">#REF!</definedName>
    <definedName name="TARIFA">#REF!</definedName>
    <definedName name="tarifa.113">#REF!</definedName>
    <definedName name="tarifa.114">#REF!</definedName>
    <definedName name="Tarifa114">#REF!</definedName>
    <definedName name="TARIFA141">#REF!</definedName>
    <definedName name="TARIFA141A">#REF!</definedName>
    <definedName name="Tarifa80">#REF!</definedName>
    <definedName name="Tarifa80a">#REF!</definedName>
    <definedName name="TARIFA80APT">#REF!</definedName>
    <definedName name="TARIFA80B">#REF!</definedName>
    <definedName name="TARIFA80PT">#REF!</definedName>
    <definedName name="Tarifa86">#REF!</definedName>
    <definedName name="Tarifa86abril">#REF!</definedName>
    <definedName name="Tarifa86sub">#REF!</definedName>
    <definedName name="Tarifa86subabril">#REF!</definedName>
    <definedName name="TARIFAS">#REF!</definedName>
    <definedName name="TBdbName" hidden="1">"01731F15FDBD4DDDB4116344CAC68A58.mdb"</definedName>
    <definedName name="Tenencia1">#REF!</definedName>
    <definedName name="Tenencia2">#REF!</definedName>
    <definedName name="TERRENO">#REF!</definedName>
    <definedName name="TextRefCopy1">#REF!</definedName>
    <definedName name="TextRefCopy10">#REF!</definedName>
    <definedName name="TextRefCopy11">#REF!</definedName>
    <definedName name="TextRefCopy12">#REF!</definedName>
    <definedName name="TextRefCopy13">#REF!</definedName>
    <definedName name="TextRefCopy17">#REF!</definedName>
    <definedName name="TextRefCopy18">#REF!</definedName>
    <definedName name="TextRefCopy19">#REF!</definedName>
    <definedName name="TextRefCopy2">#REF!</definedName>
    <definedName name="TextRefCopy20">#REF!</definedName>
    <definedName name="TextRefCopy21">#REF!</definedName>
    <definedName name="TextRefCopy29">#REF!</definedName>
    <definedName name="TextRefCopy3">#REF!</definedName>
    <definedName name="TextRefCopy30">#REF!</definedName>
    <definedName name="TextRefCopy32">#REF!</definedName>
    <definedName name="TextRefCopy39">#REF!</definedName>
    <definedName name="TextRefCopy4">#REF!</definedName>
    <definedName name="TextRefCopy40">#REF!</definedName>
    <definedName name="TextRefCopy5">#REF!</definedName>
    <definedName name="TextRefCopy8">#REF!</definedName>
    <definedName name="TextRefCopy9">#REF!</definedName>
    <definedName name="TextRefCopyRangeCount" hidden="1">1</definedName>
    <definedName name="TGGA">#REF!</definedName>
    <definedName name="TGM">#REF!</definedName>
    <definedName name="Tipo_AF">#REF!</definedName>
    <definedName name="Títulos_a_imprimir_IM">#REF!</definedName>
    <definedName name="tNOMINAS">#REF!</definedName>
    <definedName name="TO">#REF!</definedName>
    <definedName name="TOP">#REF!</definedName>
    <definedName name="TORO">#REF!</definedName>
    <definedName name="TOTNOMINACUM">#REF!</definedName>
    <definedName name="Transporte">#REF!</definedName>
    <definedName name="TVAC">#REF!</definedName>
    <definedName name="UDES">#REF!</definedName>
    <definedName name="UEN">"*"</definedName>
    <definedName name="UFIN">#REF!</definedName>
    <definedName name="UFINRE">#REF!</definedName>
    <definedName name="ultimo" localSheetId="10" hidden="1">{#N/A,#N/A,FALSE,"Aging Summary";#N/A,#N/A,FALSE,"Ratio Analysis";#N/A,#N/A,FALSE,"Test 120 Day Accts";#N/A,#N/A,FALSE,"Tickmarks"}</definedName>
    <definedName name="ultimo" localSheetId="12" hidden="1">{#N/A,#N/A,FALSE,"Aging Summary";#N/A,#N/A,FALSE,"Ratio Analysis";#N/A,#N/A,FALSE,"Test 120 Day Accts";#N/A,#N/A,FALSE,"Tickmarks"}</definedName>
    <definedName name="ultimo" localSheetId="11" hidden="1">{#N/A,#N/A,FALSE,"Aging Summary";#N/A,#N/A,FALSE,"Ratio Analysis";#N/A,#N/A,FALSE,"Test 120 Day Accts";#N/A,#N/A,FALSE,"Tickmarks"}</definedName>
    <definedName name="ultimo" hidden="1">{#N/A,#N/A,FALSE,"Aging Summary";#N/A,#N/A,FALSE,"Ratio Analysis";#N/A,#N/A,FALSE,"Test 120 Day Accts";#N/A,#N/A,FALSE,"Tickmarks"}</definedName>
    <definedName name="Unidades">#REF!</definedName>
    <definedName name="uno" localSheetId="10" hidden="1">{"BALGRAL",#N/A,FALSE,"BALANCE GRAL";"EDORES",#N/A,FALSE,"EDO RDOS"}</definedName>
    <definedName name="uno" localSheetId="12" hidden="1">{"BALGRAL",#N/A,FALSE,"BALANCE GRAL";"EDORES",#N/A,FALSE,"EDO RDOS"}</definedName>
    <definedName name="uno" localSheetId="11" hidden="1">{"BALGRAL",#N/A,FALSE,"BALANCE GRAL";"EDORES",#N/A,FALSE,"EDO RDOS"}</definedName>
    <definedName name="uno" hidden="1">{"BALGRAL",#N/A,FALSE,"BALANCE GRAL";"EDORES",#N/A,FALSE,"EDO RDOS"}</definedName>
    <definedName name="unob" localSheetId="10" hidden="1">{"BALGRAL",#N/A,FALSE,"BALANCE GRAL";"EDORES",#N/A,FALSE,"EDO RDOS"}</definedName>
    <definedName name="unob" localSheetId="12" hidden="1">{"BALGRAL",#N/A,FALSE,"BALANCE GRAL";"EDORES",#N/A,FALSE,"EDO RDOS"}</definedName>
    <definedName name="unob" localSheetId="11" hidden="1">{"BALGRAL",#N/A,FALSE,"BALANCE GRAL";"EDORES",#N/A,FALSE,"EDO RDOS"}</definedName>
    <definedName name="unob" hidden="1">{"BALGRAL",#N/A,FALSE,"BALANCE GRAL";"EDORES",#N/A,FALSE,"EDO RDOS"}</definedName>
    <definedName name="UT">#REF!</definedName>
    <definedName name="uti">#REF!</definedName>
    <definedName name="UTILIDAD">#REF!</definedName>
    <definedName name="UTILIDADES">#REF!</definedName>
    <definedName name="VALENLIB2">#REF!</definedName>
    <definedName name="VALENLIB3">#REF!</definedName>
    <definedName name="VALENLIB4">#REF!</definedName>
    <definedName name="VALENLIB5">#REF!</definedName>
    <definedName name="VALENLIB6">#REF!</definedName>
    <definedName name="venta.de.activo">#REF!</definedName>
    <definedName name="Versión">"5.01.10"</definedName>
    <definedName name="w" localSheetId="10" hidden="1">{"BALGRAL",#N/A,FALSE,"BALANCE GRAL";"EDORES",#N/A,FALSE,"EDO RDOS"}</definedName>
    <definedName name="w" localSheetId="12" hidden="1">{"BALGRAL",#N/A,FALSE,"BALANCE GRAL";"EDORES",#N/A,FALSE,"EDO RDOS"}</definedName>
    <definedName name="w" localSheetId="11" hidden="1">{"BALGRAL",#N/A,FALSE,"BALANCE GRAL";"EDORES",#N/A,FALSE,"EDO RDOS"}</definedName>
    <definedName name="w" hidden="1">{"BALGRAL",#N/A,FALSE,"BALANCE GRAL";"EDORES",#N/A,FALSE,"EDO RDOS"}</definedName>
    <definedName name="WD" hidden="1">#REF!</definedName>
    <definedName name="wddfwdf">#REF!</definedName>
    <definedName name="wdg" hidden="1">#REF!</definedName>
    <definedName name="wrn" localSheetId="10" hidden="1">{#N/A,#N/A,FALSE,"Aging Summary";#N/A,#N/A,FALSE,"Ratio Analysis";#N/A,#N/A,FALSE,"Test 120 Day Accts";#N/A,#N/A,FALSE,"Tickmarks"}</definedName>
    <definedName name="wrn" localSheetId="12" hidden="1">{#N/A,#N/A,FALSE,"Aging Summary";#N/A,#N/A,FALSE,"Ratio Analysis";#N/A,#N/A,FALSE,"Test 120 Day Accts";#N/A,#N/A,FALSE,"Tickmarks"}</definedName>
    <definedName name="wrn" localSheetId="11" hidden="1">{#N/A,#N/A,FALSE,"Aging Summary";#N/A,#N/A,FALSE,"Ratio Analysis";#N/A,#N/A,FALSE,"Test 120 Day Accts";#N/A,#N/A,FALSE,"Tickmarks"}</definedName>
    <definedName name="wrn" hidden="1">{#N/A,#N/A,FALSE,"Aging Summary";#N/A,#N/A,FALSE,"Ratio Analysis";#N/A,#N/A,FALSE,"Test 120 Day Accts";#N/A,#N/A,FALSE,"Tickmarks"}</definedName>
    <definedName name="wrn.10._.ST.._.JAMES._.AVENUE._.PRO._.FORMA." localSheetId="10" hidden="1">{#N/A,#N/A,TRUE,"Assumptions- Con. Budget";#N/A,#N/A,TRUE,"OP. PRO FORMA ASSUMPTIONS";#N/A,#N/A,TRUE,"SF AND RENTS";#N/A,#N/A,TRUE,"OPERATING PRO FORMA"}</definedName>
    <definedName name="wrn.10._.ST.._.JAMES._.AVENUE._.PRO._.FORMA." localSheetId="12" hidden="1">{#N/A,#N/A,TRUE,"Assumptions- Con. Budget";#N/A,#N/A,TRUE,"OP. PRO FORMA ASSUMPTIONS";#N/A,#N/A,TRUE,"SF AND RENTS";#N/A,#N/A,TRUE,"OPERATING PRO FORMA"}</definedName>
    <definedName name="wrn.10._.ST.._.JAMES._.AVENUE._.PRO._.FORMA." localSheetId="11" hidden="1">{#N/A,#N/A,TRUE,"Assumptions- Con. Budget";#N/A,#N/A,TRUE,"OP. PRO FORMA ASSUMPTIONS";#N/A,#N/A,TRUE,"SF AND RENTS";#N/A,#N/A,TRUE,"OPERATING PRO FORMA"}</definedName>
    <definedName name="wrn.10._.ST.._.JAMES._.AVENUE._.PRO._.FORMA." hidden="1">{#N/A,#N/A,TRUE,"Assumptions- Con. Budget";#N/A,#N/A,TRUE,"OP. PRO FORMA ASSUMPTIONS";#N/A,#N/A,TRUE,"SF AND RENTS";#N/A,#N/A,TRUE,"OPERATING PRO FORMA"}</definedName>
    <definedName name="wrn.10._.ST._.JAMES._.AVENUE._.PRO._.FORMA." localSheetId="10" hidden="1">{"TIAA10_23_95",#N/A,TRUE,"Assumptions- Con. Budget";"TIAA10_23_95",#N/A,TRUE,"OP. PRO FORMA ASSUMPTIONS";"TIAA10_23_95",#N/A,TRUE,"SF AND RENTS";"TIAA10_23_95",#N/A,TRUE,"OPERATING PRO FORMA"}</definedName>
    <definedName name="wrn.10._.ST._.JAMES._.AVENUE._.PRO._.FORMA." localSheetId="12" hidden="1">{"TIAA10_23_95",#N/A,TRUE,"Assumptions- Con. Budget";"TIAA10_23_95",#N/A,TRUE,"OP. PRO FORMA ASSUMPTIONS";"TIAA10_23_95",#N/A,TRUE,"SF AND RENTS";"TIAA10_23_95",#N/A,TRUE,"OPERATING PRO FORMA"}</definedName>
    <definedName name="wrn.10._.ST._.JAMES._.AVENUE._.PRO._.FORMA." localSheetId="11" hidden="1">{"TIAA10_23_95",#N/A,TRUE,"Assumptions- Con. Budget";"TIAA10_23_95",#N/A,TRUE,"OP. PRO FORMA ASSUMPTIONS";"TIAA10_23_95",#N/A,TRUE,"SF AND RENTS";"TIAA10_23_95",#N/A,TRUE,"OPERATING PRO FORMA"}</definedName>
    <definedName name="wrn.10._.ST._.JAMES._.AVENUE._.PRO._.FORMA." hidden="1">{"TIAA10_23_95",#N/A,TRUE,"Assumptions- Con. Budget";"TIAA10_23_95",#N/A,TRUE,"OP. PRO FORMA ASSUMPTIONS";"TIAA10_23_95",#N/A,TRUE,"SF AND RENTS";"TIAA10_23_95",#N/A,TRUE,"OPERATING PRO FORMA"}</definedName>
    <definedName name="wrn.1b." localSheetId="10" hidden="1">{#N/A,#N/A,TRUE,"HOJA 1 (P)";#N/A,#N/A,TRUE,"HOJA 2 (P)";#N/A,#N/A,TRUE,"HOJA 3 (P)";#N/A,#N/A,TRUE,"HOJA 4 (P)"}</definedName>
    <definedName name="wrn.1b." localSheetId="12" hidden="1">{#N/A,#N/A,TRUE,"HOJA 1 (P)";#N/A,#N/A,TRUE,"HOJA 2 (P)";#N/A,#N/A,TRUE,"HOJA 3 (P)";#N/A,#N/A,TRUE,"HOJA 4 (P)"}</definedName>
    <definedName name="wrn.1b." localSheetId="11" hidden="1">{#N/A,#N/A,TRUE,"HOJA 1 (P)";#N/A,#N/A,TRUE,"HOJA 2 (P)";#N/A,#N/A,TRUE,"HOJA 3 (P)";#N/A,#N/A,TRUE,"HOJA 4 (P)"}</definedName>
    <definedName name="wrn.1b." hidden="1">{#N/A,#N/A,TRUE,"HOJA 1 (P)";#N/A,#N/A,TRUE,"HOJA 2 (P)";#N/A,#N/A,TRUE,"HOJA 3 (P)";#N/A,#N/A,TRUE,"HOJA 4 (P)"}</definedName>
    <definedName name="wrn.Aging._.and._.Trend._.Analysis." localSheetId="10" hidden="1">{#N/A,#N/A,FALSE,"Aging Summary";#N/A,#N/A,FALSE,"Ratio Analysis";#N/A,#N/A,FALSE,"Test 120 Day Accts";#N/A,#N/A,FALSE,"Tickmarks"}</definedName>
    <definedName name="wrn.Aging._.and._.Trend._.Analysis." localSheetId="12" hidden="1">{#N/A,#N/A,FALSE,"Aging Summary";#N/A,#N/A,FALSE,"Ratio Analysis";#N/A,#N/A,FALSE,"Test 120 Day Accts";#N/A,#N/A,FALSE,"Tickmarks"}</definedName>
    <definedName name="wrn.Aging._.and._.Trend._.Analysis." localSheetId="11"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Complete._.Review." localSheetId="10" hidden="1">{#N/A,#N/A,FALSE,"Occ and Rate";#N/A,#N/A,FALSE,"PF Input";#N/A,#N/A,FALSE,"Capital Input";#N/A,#N/A,FALSE,"Proforma Five Yr";#N/A,#N/A,FALSE,"Calculations";#N/A,#N/A,FALSE,"Transaction Summary-DTW"}</definedName>
    <definedName name="wrn.Complete._.Review." localSheetId="12" hidden="1">{#N/A,#N/A,FALSE,"Occ and Rate";#N/A,#N/A,FALSE,"PF Input";#N/A,#N/A,FALSE,"Capital Input";#N/A,#N/A,FALSE,"Proforma Five Yr";#N/A,#N/A,FALSE,"Calculations";#N/A,#N/A,FALSE,"Transaction Summary-DTW"}</definedName>
    <definedName name="wrn.Complete._.Review." localSheetId="11" hidden="1">{#N/A,#N/A,FALSE,"Occ and Rate";#N/A,#N/A,FALSE,"PF Input";#N/A,#N/A,FALSE,"Capital Input";#N/A,#N/A,FALSE,"Proforma Five Yr";#N/A,#N/A,FALSE,"Calculations";#N/A,#N/A,FALSE,"Transaction Summary-DTW"}</definedName>
    <definedName name="wrn.Complete._.Review." hidden="1">{#N/A,#N/A,FALSE,"Occ and Rate";#N/A,#N/A,FALSE,"PF Input";#N/A,#N/A,FALSE,"Capital Input";#N/A,#N/A,FALSE,"Proforma Five Yr";#N/A,#N/A,FALSE,"Calculations";#N/A,#N/A,FALSE,"Transaction Summary-DTW"}</definedName>
    <definedName name="wrn.FULL._.REPORT." localSheetId="10" hidden="1">{"PRICING",#N/A,FALSE,"MODEL_ST";"ASSUMPTIONS",#N/A,FALSE,"MODEL_ST";"RENTS",#N/A,FALSE,"MODEL_ST";"RESIDUAL",#N/A,FALSE,"MODEL_ST";"DISCOUNT RATES",#N/A,FALSE,"MODEL_ST"}</definedName>
    <definedName name="wrn.FULL._.REPORT." localSheetId="12" hidden="1">{"PRICING",#N/A,FALSE,"MODEL_ST";"ASSUMPTIONS",#N/A,FALSE,"MODEL_ST";"RENTS",#N/A,FALSE,"MODEL_ST";"RESIDUAL",#N/A,FALSE,"MODEL_ST";"DISCOUNT RATES",#N/A,FALSE,"MODEL_ST"}</definedName>
    <definedName name="wrn.FULL._.REPORT." localSheetId="11" hidden="1">{"PRICING",#N/A,FALSE,"MODEL_ST";"ASSUMPTIONS",#N/A,FALSE,"MODEL_ST";"RENTS",#N/A,FALSE,"MODEL_ST";"RESIDUAL",#N/A,FALSE,"MODEL_ST";"DISCOUNT RATES",#N/A,FALSE,"MODEL_ST"}</definedName>
    <definedName name="wrn.FULL._.REPORT." hidden="1">{"PRICING",#N/A,FALSE,"MODEL_ST";"ASSUMPTIONS",#N/A,FALSE,"MODEL_ST";"RENTS",#N/A,FALSE,"MODEL_ST";"RESIDUAL",#N/A,FALSE,"MODEL_ST";"DISCOUNT RATES",#N/A,FALSE,"MODEL_ST"}</definedName>
    <definedName name="wrn.IMPRESION." localSheetId="10" hidden="1">{"DEPN1",#N/A,TRUE,"depn";"DEPN2",#N/A,TRUE,"depn";"ACT1",#N/A,TRUE,"moact";"ACT2",#N/A,TRUE,"moact";"iva1",#N/A,TRUE,"moiva";"RVAS1",#N/A,TRUE,"rvas";"RVAS2",#N/A,TRUE,"rvas";"NODED",#N/A,TRUE,"noded"}</definedName>
    <definedName name="wrn.IMPRESION." localSheetId="12" hidden="1">{"DEPN1",#N/A,TRUE,"depn";"DEPN2",#N/A,TRUE,"depn";"ACT1",#N/A,TRUE,"moact";"ACT2",#N/A,TRUE,"moact";"iva1",#N/A,TRUE,"moiva";"RVAS1",#N/A,TRUE,"rvas";"RVAS2",#N/A,TRUE,"rvas";"NODED",#N/A,TRUE,"noded"}</definedName>
    <definedName name="wrn.IMPRESION." localSheetId="11" hidden="1">{"DEPN1",#N/A,TRUE,"depn";"DEPN2",#N/A,TRUE,"depn";"ACT1",#N/A,TRUE,"moact";"ACT2",#N/A,TRUE,"moact";"iva1",#N/A,TRUE,"moiva";"RVAS1",#N/A,TRUE,"rvas";"RVAS2",#N/A,TRUE,"rvas";"NODED",#N/A,TRUE,"noded"}</definedName>
    <definedName name="wrn.IMPRESION." hidden="1">{"DEPN1",#N/A,TRUE,"depn";"DEPN2",#N/A,TRUE,"depn";"ACT1",#N/A,TRUE,"moact";"ACT2",#N/A,TRUE,"moact";"iva1",#N/A,TRUE,"moiva";"RVAS1",#N/A,TRUE,"rvas";"RVAS2",#N/A,TRUE,"rvas";"NODED",#N/A,TRUE,"noded"}</definedName>
    <definedName name="wrn.Investment._.Review." localSheetId="10" hidden="1">{#N/A,#N/A,FALSE,"Proforma Five Yr";#N/A,#N/A,FALSE,"Capital Input";#N/A,#N/A,FALSE,"Calculations";#N/A,#N/A,FALSE,"Transaction Summary-DTW"}</definedName>
    <definedName name="wrn.Investment._.Review." localSheetId="12" hidden="1">{#N/A,#N/A,FALSE,"Proforma Five Yr";#N/A,#N/A,FALSE,"Capital Input";#N/A,#N/A,FALSE,"Calculations";#N/A,#N/A,FALSE,"Transaction Summary-DTW"}</definedName>
    <definedName name="wrn.Investment._.Review." localSheetId="11" hidden="1">{#N/A,#N/A,FALSE,"Proforma Five Yr";#N/A,#N/A,FALSE,"Capital Input";#N/A,#N/A,FALSE,"Calculations";#N/A,#N/A,FALSE,"Transaction Summary-DTW"}</definedName>
    <definedName name="wrn.Investment._.Review." hidden="1">{#N/A,#N/A,FALSE,"Proforma Five Yr";#N/A,#N/A,FALSE,"Capital Input";#N/A,#N/A,FALSE,"Calculations";#N/A,#N/A,FALSE,"Transaction Summary-DTW"}</definedName>
    <definedName name="wrn.Operations._.Review." localSheetId="10" hidden="1">{#N/A,#N/A,FALSE,"Proforma Five Yr";#N/A,#N/A,FALSE,"Occ and Rate";#N/A,#N/A,FALSE,"PF Input";#N/A,#N/A,FALSE,"Hotcomps"}</definedName>
    <definedName name="wrn.Operations._.Review." localSheetId="12" hidden="1">{#N/A,#N/A,FALSE,"Proforma Five Yr";#N/A,#N/A,FALSE,"Occ and Rate";#N/A,#N/A,FALSE,"PF Input";#N/A,#N/A,FALSE,"Hotcomps"}</definedName>
    <definedName name="wrn.Operations._.Review." localSheetId="11" hidden="1">{#N/A,#N/A,FALSE,"Proforma Five Yr";#N/A,#N/A,FALSE,"Occ and Rate";#N/A,#N/A,FALSE,"PF Input";#N/A,#N/A,FALSE,"Hotcomps"}</definedName>
    <definedName name="wrn.Operations._.Review." hidden="1">{#N/A,#N/A,FALSE,"Proforma Five Yr";#N/A,#N/A,FALSE,"Occ and Rate";#N/A,#N/A,FALSE,"PF Input";#N/A,#N/A,FALSE,"Hotcomps"}</definedName>
    <definedName name="wrn.Phase._.I." localSheetId="10" hidden="1">{#N/A,#N/A,FALSE,"Transaction Summary-DTW";#N/A,#N/A,FALSE,"Proforma Five Yr";#N/A,#N/A,FALSE,"Occ and Rate"}</definedName>
    <definedName name="wrn.Phase._.I." localSheetId="12" hidden="1">{#N/A,#N/A,FALSE,"Transaction Summary-DTW";#N/A,#N/A,FALSE,"Proforma Five Yr";#N/A,#N/A,FALSE,"Occ and Rate"}</definedName>
    <definedName name="wrn.Phase._.I." localSheetId="11" hidden="1">{#N/A,#N/A,FALSE,"Transaction Summary-DTW";#N/A,#N/A,FALSE,"Proforma Five Yr";#N/A,#N/A,FALSE,"Occ and Rate"}</definedName>
    <definedName name="wrn.Phase._.I." hidden="1">{#N/A,#N/A,FALSE,"Transaction Summary-DTW";#N/A,#N/A,FALSE,"Proforma Five Yr";#N/A,#N/A,FALSE,"Occ and Rate"}</definedName>
    <definedName name="wrn.PROF3996." localSheetId="10" hidden="1">{"BALGRAL",#N/A,FALSE,"BALANCE GRAL";"EDORES",#N/A,FALSE,"EDO RDOS"}</definedName>
    <definedName name="wrn.PROF3996." localSheetId="12" hidden="1">{"BALGRAL",#N/A,FALSE,"BALANCE GRAL";"EDORES",#N/A,FALSE,"EDO RDOS"}</definedName>
    <definedName name="wrn.PROF3996." localSheetId="11" hidden="1">{"BALGRAL",#N/A,FALSE,"BALANCE GRAL";"EDORES",#N/A,FALSE,"EDO RDOS"}</definedName>
    <definedName name="wrn.PROF3996." hidden="1">{"BALGRAL",#N/A,FALSE,"BALANCE GRAL";"EDORES",#N/A,FALSE,"EDO RDOS"}</definedName>
    <definedName name="wrn.PROF3996B" localSheetId="10" hidden="1">{"BALGRAL",#N/A,FALSE,"BALANCE GRAL";"EDORES",#N/A,FALSE,"EDO RDOS"}</definedName>
    <definedName name="wrn.PROF3996B" localSheetId="12" hidden="1">{"BALGRAL",#N/A,FALSE,"BALANCE GRAL";"EDORES",#N/A,FALSE,"EDO RDOS"}</definedName>
    <definedName name="wrn.PROF3996B" localSheetId="11" hidden="1">{"BALGRAL",#N/A,FALSE,"BALANCE GRAL";"EDORES",#N/A,FALSE,"EDO RDOS"}</definedName>
    <definedName name="wrn.PROF3996B" hidden="1">{"BALGRAL",#N/A,FALSE,"BALANCE GRAL";"EDORES",#N/A,FALSE,"EDO RDOS"}</definedName>
    <definedName name="wrn.Proforma._.Review." localSheetId="10" hidden="1">{#N/A,#N/A,FALSE,"Occ and Rate";#N/A,#N/A,FALSE,"PF Input";#N/A,#N/A,FALSE,"Proforma Five Yr";#N/A,#N/A,FALSE,"Hotcomps"}</definedName>
    <definedName name="wrn.Proforma._.Review." localSheetId="12" hidden="1">{#N/A,#N/A,FALSE,"Occ and Rate";#N/A,#N/A,FALSE,"PF Input";#N/A,#N/A,FALSE,"Proforma Five Yr";#N/A,#N/A,FALSE,"Hotcomps"}</definedName>
    <definedName name="wrn.Proforma._.Review." localSheetId="11" hidden="1">{#N/A,#N/A,FALSE,"Occ and Rate";#N/A,#N/A,FALSE,"PF Input";#N/A,#N/A,FALSE,"Proforma Five Yr";#N/A,#N/A,FALSE,"Hotcomps"}</definedName>
    <definedName name="wrn.Proforma._.Review." hidden="1">{#N/A,#N/A,FALSE,"Occ and Rate";#N/A,#N/A,FALSE,"PF Input";#N/A,#N/A,FALSE,"Proforma Five Yr";#N/A,#N/A,FALSE,"Hotcomps"}</definedName>
    <definedName name="wrn.REPORTE." localSheetId="10" hidden="1">{#N/A,#N/A,FALSE,"HOJA 1";#N/A,#N/A,FALSE,"HOJA 2";#N/A,#N/A,FALSE,"HOJA 3";#N/A,#N/A,FALSE,"DATOS";#N/A,#N/A,FALSE,"IVA"}</definedName>
    <definedName name="wrn.REPORTE." localSheetId="12" hidden="1">{#N/A,#N/A,FALSE,"HOJA 1";#N/A,#N/A,FALSE,"HOJA 2";#N/A,#N/A,FALSE,"HOJA 3";#N/A,#N/A,FALSE,"DATOS";#N/A,#N/A,FALSE,"IVA"}</definedName>
    <definedName name="wrn.REPORTE." localSheetId="11" hidden="1">{#N/A,#N/A,FALSE,"HOJA 1";#N/A,#N/A,FALSE,"HOJA 2";#N/A,#N/A,FALSE,"HOJA 3";#N/A,#N/A,FALSE,"DATOS";#N/A,#N/A,FALSE,"IVA"}</definedName>
    <definedName name="wrn.REPORTE." hidden="1">{#N/A,#N/A,FALSE,"HOJA 1";#N/A,#N/A,FALSE,"HOJA 2";#N/A,#N/A,FALSE,"HOJA 3";#N/A,#N/A,FALSE,"DATOS";#N/A,#N/A,FALSE,"IVA"}</definedName>
    <definedName name="wrn.Tax._.Schedules." localSheetId="10" hidden="1">{#N/A,#N/A,FALSE,"106";#N/A,#N/A,FALSE,"103D";#N/A,#N/A,FALSE,"107A"}</definedName>
    <definedName name="wrn.Tax._.Schedules." localSheetId="12" hidden="1">{#N/A,#N/A,FALSE,"106";#N/A,#N/A,FALSE,"103D";#N/A,#N/A,FALSE,"107A"}</definedName>
    <definedName name="wrn.Tax._.Schedules." localSheetId="11" hidden="1">{#N/A,#N/A,FALSE,"106";#N/A,#N/A,FALSE,"103D";#N/A,#N/A,FALSE,"107A"}</definedName>
    <definedName name="wrn.Tax._.Schedules." hidden="1">{#N/A,#N/A,FALSE,"106";#N/A,#N/A,FALSE,"103D";#N/A,#N/A,FALSE,"107A"}</definedName>
    <definedName name="wrn.ventana." localSheetId="10" hidden="1">{#N/A,#N/A,FALSE,"Cash Flow";#N/A,#N/A,FALSE,"scenario 1"}</definedName>
    <definedName name="wrn.ventana." localSheetId="12" hidden="1">{#N/A,#N/A,FALSE,"Cash Flow";#N/A,#N/A,FALSE,"scenario 1"}</definedName>
    <definedName name="wrn.ventana." localSheetId="11" hidden="1">{#N/A,#N/A,FALSE,"Cash Flow";#N/A,#N/A,FALSE,"scenario 1"}</definedName>
    <definedName name="wrn.ventana." hidden="1">{#N/A,#N/A,FALSE,"Cash Flow";#N/A,#N/A,FALSE,"scenario 1"}</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2" localSheetId="10" hidden="1">#REF!</definedName>
    <definedName name="XREF_COLUMN_2" hidden="1">#REF!</definedName>
    <definedName name="XREF_COLUMN_20" hidden="1">#REF!</definedName>
    <definedName name="XREF_COLUMN_21" hidden="1">#REF!</definedName>
    <definedName name="XREF_COLUMN_22" hidden="1">#REF!</definedName>
    <definedName name="XREF_COLUMN_23" hidden="1">#REF!</definedName>
    <definedName name="XREF_COLUMN_24" hidden="1">#REF!</definedName>
    <definedName name="XREF_COLUMN_25" hidden="1">#REF!</definedName>
    <definedName name="XREF_COLUMN_26" hidden="1">#REF!</definedName>
    <definedName name="XREF_COLUMN_27" hidden="1">#REF!</definedName>
    <definedName name="XREF_COLUMN_28" hidden="1">#REF!</definedName>
    <definedName name="XREF_COLUMN_3" hidden="1">#REF!</definedName>
    <definedName name="XREF_COLUMN_4" hidden="1">#REF!</definedName>
    <definedName name="XREF_COLUMN_5" hidden="1">#REF!</definedName>
    <definedName name="XREF_COLUMN_6" hidden="1">#REF!</definedName>
    <definedName name="XREF_COLUMN_7" hidden="1">#REF!</definedName>
    <definedName name="XREF_COLUMN_8" hidden="1">#REF!</definedName>
    <definedName name="XREF_COLUMN_9" hidden="1">#REF!</definedName>
    <definedName name="XRefActiveRow" hidden="1">#REF!</definedName>
    <definedName name="XRefColumnsCount" hidden="1">11</definedName>
    <definedName name="XRefCopy1" hidden="1">#REF!</definedName>
    <definedName name="XRefCopy10" hidden="1">#REF!</definedName>
    <definedName name="XRefCopy10Row" hidden="1">#REF!</definedName>
    <definedName name="XRefCopy11" hidden="1">#REF!</definedName>
    <definedName name="XRefCopy11Row" hidden="1">#REF!</definedName>
    <definedName name="XRefCopy12" hidden="1">#REF!</definedName>
    <definedName name="XRefCopy12Row" hidden="1">#REF!</definedName>
    <definedName name="XRefCopy13" hidden="1">#REF!</definedName>
    <definedName name="XRefCopy13Row"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Row" hidden="1">#REF!</definedName>
    <definedName name="XRefCopy17" hidden="1">#REF!</definedName>
    <definedName name="XRefCopy17Row" hidden="1">#REF!</definedName>
    <definedName name="XRefCopy18" hidden="1">#REF!</definedName>
    <definedName name="XRefCopy18Row" hidden="1">#REF!</definedName>
    <definedName name="XRefCopy19" hidden="1">#REF!</definedName>
    <definedName name="XRefCopy19Row" hidden="1">#REF!</definedName>
    <definedName name="XRefCopy1Row" hidden="1">#REF!</definedName>
    <definedName name="XRefCopy2" hidden="1">#REF!</definedName>
    <definedName name="XRefCopy20" hidden="1">#REF!</definedName>
    <definedName name="XRefCopy20Row" hidden="1">#REF!</definedName>
    <definedName name="XRefCopy21" hidden="1">#REF!</definedName>
    <definedName name="XRefCopy21Row" hidden="1">#REF!</definedName>
    <definedName name="XRefCopy22" hidden="1">#REF!</definedName>
    <definedName name="XRefCopy22Row" hidden="1">#REF!</definedName>
    <definedName name="XRefCopy23" hidden="1">#REF!</definedName>
    <definedName name="XRefCopy23Row" hidden="1">#REF!</definedName>
    <definedName name="XRefCopy24" hidden="1">#REF!</definedName>
    <definedName name="XRefCopy24Row" hidden="1">#REF!</definedName>
    <definedName name="XRefCopy25" hidden="1">#REF!</definedName>
    <definedName name="XRefCopy25Row"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Row" hidden="1">#REF!</definedName>
    <definedName name="XRefCopy4" hidden="1">#REF!</definedName>
    <definedName name="XRefCopy40" hidden="1">#REF!</definedName>
    <definedName name="XRefCopy40Row"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Row" hidden="1">#REF!</definedName>
    <definedName name="XRefCopy46" hidden="1">#REF!</definedName>
    <definedName name="XRefCopy46Row" hidden="1">#REF!</definedName>
    <definedName name="XRefCopy48" hidden="1">#REF!</definedName>
    <definedName name="XRefCopy48Row" hidden="1">#REF!</definedName>
    <definedName name="XRefCopy49Row" hidden="1">#REF!</definedName>
    <definedName name="XRefCopy4Row" hidden="1">#REF!</definedName>
    <definedName name="XRefCopy5" hidden="1">#REF!</definedName>
    <definedName name="XRefCopy51" hidden="1">#REF!</definedName>
    <definedName name="XRefCopy51Row" hidden="1">#REF!</definedName>
    <definedName name="XRefCopy52" hidden="1">#REF!</definedName>
    <definedName name="XRefCopy52Row" hidden="1">#REF!</definedName>
    <definedName name="XRefCopy53" hidden="1">#REF!</definedName>
    <definedName name="XRefCopy53Row" hidden="1">#REF!</definedName>
    <definedName name="XRefCopy54" hidden="1">#REF!</definedName>
    <definedName name="XRefCopy54Row" hidden="1">#REF!</definedName>
    <definedName name="XRefCopy55" hidden="1">#REF!</definedName>
    <definedName name="XRefCopy55Row" hidden="1">#REF!</definedName>
    <definedName name="XRefCopy56" hidden="1">#REF!</definedName>
    <definedName name="XRefCopy56Row" hidden="1">#REF!</definedName>
    <definedName name="XRefCopy57" hidden="1">#REF!</definedName>
    <definedName name="XRefCopy58" hidden="1">#REF!</definedName>
    <definedName name="XRefCopy58Row"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1" hidden="1">#REF!</definedName>
    <definedName name="XRefCopy61Row" hidden="1">#REF!</definedName>
    <definedName name="XRefCopy62" hidden="1">#REF!</definedName>
    <definedName name="XRefCopy62Row" hidden="1">#REF!</definedName>
    <definedName name="XRefCopy63" hidden="1">#REF!</definedName>
    <definedName name="XRefCopy63Row" hidden="1">#REF!</definedName>
    <definedName name="XRefCopy64" hidden="1">#REF!</definedName>
    <definedName name="XRefCopy64Row" hidden="1">#REF!</definedName>
    <definedName name="XRefCopy65" hidden="1">#REF!</definedName>
    <definedName name="XRefCopy66" hidden="1">#REF!</definedName>
    <definedName name="XRefCopy67" hidden="1">#REF!</definedName>
    <definedName name="XRefCopy68" hidden="1">#REF!</definedName>
    <definedName name="XRefCopy69" hidden="1">#REF!</definedName>
    <definedName name="XRefCopy6Row" hidden="1">#REF!</definedName>
    <definedName name="XRefCopy7" hidden="1">#REF!</definedName>
    <definedName name="XRefCopy70" hidden="1">#REF!</definedName>
    <definedName name="XRefCopy71" hidden="1">#REF!</definedName>
    <definedName name="XRefCopy72" hidden="1">#REF!</definedName>
    <definedName name="XRefCopy73" hidden="1">#REF!</definedName>
    <definedName name="XRefCopy74" hidden="1">#REF!</definedName>
    <definedName name="XRefCopy75" hidden="1">#REF!</definedName>
    <definedName name="XRefCopy76" hidden="1">#REF!</definedName>
    <definedName name="XRefCopy77" hidden="1">#REF!</definedName>
    <definedName name="XRefCopy78" hidden="1">#REF!</definedName>
    <definedName name="XRefCopy79" hidden="1">#REF!</definedName>
    <definedName name="XRefCopy7Row" hidden="1">#REF!</definedName>
    <definedName name="XRefCopy8" hidden="1">#REF!</definedName>
    <definedName name="XRefCopy80" hidden="1">#REF!</definedName>
    <definedName name="XRefCopy80Row" hidden="1">#REF!</definedName>
    <definedName name="XRefCopy81" hidden="1">#REF!</definedName>
    <definedName name="XRefCopy81Row" hidden="1">#REF!</definedName>
    <definedName name="XRefCopy82" hidden="1">#REF!</definedName>
    <definedName name="XRefCopy82Row" hidden="1">#REF!</definedName>
    <definedName name="XRefCopy83" hidden="1">#REF!</definedName>
    <definedName name="XRefCopy84" hidden="1">#REF!</definedName>
    <definedName name="XRefCopy85" hidden="1">#REF!</definedName>
    <definedName name="XRefCopy86" hidden="1">#REF!</definedName>
    <definedName name="XRefCopy87" hidden="1">#REF!</definedName>
    <definedName name="XRefCopy88" hidden="1">#REF!</definedName>
    <definedName name="XRefCopy89" hidden="1">#REF!</definedName>
    <definedName name="XRefCopy8Row" hidden="1">#REF!</definedName>
    <definedName name="XRefCopy9" hidden="1">#REF!</definedName>
    <definedName name="XRefCopy9Row" hidden="1">#REF!</definedName>
    <definedName name="XRefCopyRangeCount" hidden="1">56</definedName>
    <definedName name="XRefPaste1" hidden="1">#REF!</definedName>
    <definedName name="XRefPaste10" hidden="1">#REF!</definedName>
    <definedName name="XRefPaste10Row" hidden="1">#REF!</definedName>
    <definedName name="XRefPaste11" hidden="1">#REF!</definedName>
    <definedName name="XRefPaste11Row" hidden="1">#REF!</definedName>
    <definedName name="XRefPaste12" hidden="1">#REF!</definedName>
    <definedName name="XRefPaste12Row" hidden="1">#REF!</definedName>
    <definedName name="XRefPaste13" hidden="1">#REF!</definedName>
    <definedName name="XRefPaste13Row" hidden="1">#REF!</definedName>
    <definedName name="XRefPaste14" hidden="1">#REF!</definedName>
    <definedName name="XRefPaste14Row" hidden="1">#REF!</definedName>
    <definedName name="XRefPaste16" hidden="1">#REF!</definedName>
    <definedName name="XRefPaste18" hidden="1">#REF!</definedName>
    <definedName name="XRefPaste18Row" hidden="1">#REF!</definedName>
    <definedName name="XRefPaste19Row" hidden="1">#REF!</definedName>
    <definedName name="XRefPaste1Row" hidden="1">#REF!</definedName>
    <definedName name="XRefPaste2" hidden="1">#REF!</definedName>
    <definedName name="XRefPaste20Row" hidden="1">#REF!</definedName>
    <definedName name="XRefPaste21Row" hidden="1">#REF!</definedName>
    <definedName name="XRefPaste22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hidden="1">#REF!</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Row" hidden="1">#REF!</definedName>
    <definedName name="XRefPaste35Row"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0" hidden="1">#REF!</definedName>
    <definedName name="XRefPaste40Row" hidden="1">#REF!</definedName>
    <definedName name="XRefPaste41" hidden="1">#REF!</definedName>
    <definedName name="XRefPaste41Row" hidden="1">#REF!</definedName>
    <definedName name="XRefPaste42" hidden="1">#REF!</definedName>
    <definedName name="XRefPaste42Row" hidden="1">#REF!</definedName>
    <definedName name="XRefPaste43" hidden="1">#REF!</definedName>
    <definedName name="XRefPaste43Row" hidden="1">#REF!</definedName>
    <definedName name="XRefPaste44" hidden="1">#REF!</definedName>
    <definedName name="XRefPaste44Row" hidden="1">#REF!</definedName>
    <definedName name="XRefPaste45" hidden="1">#REF!</definedName>
    <definedName name="XRefPaste45Row" hidden="1">#REF!</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9" hidden="1">#REF!</definedName>
    <definedName name="XRefPaste9Row" hidden="1">#REF!</definedName>
    <definedName name="XRefPasteRangeCount" hidden="1">2</definedName>
    <definedName name="yo" localSheetId="10" hidden="1">{"BALGRAL",#N/A,FALSE,"BALANCE GRAL";"EDORES",#N/A,FALSE,"EDO RDOS"}</definedName>
    <definedName name="yo" localSheetId="12" hidden="1">{"BALGRAL",#N/A,FALSE,"BALANCE GRAL";"EDORES",#N/A,FALSE,"EDO RDOS"}</definedName>
    <definedName name="yo" localSheetId="11" hidden="1">{"BALGRAL",#N/A,FALSE,"BALANCE GRAL";"EDORES",#N/A,FALSE,"EDO RDOS"}</definedName>
    <definedName name="yo" hidden="1">{"BALGRAL",#N/A,FALSE,"BALANCE GRAL";"EDORES",#N/A,FALSE,"EDO RDOS"}</definedName>
    <definedName name="yoB" localSheetId="10" hidden="1">{"BALGRAL",#N/A,FALSE,"BALANCE GRAL";"EDORES",#N/A,FALSE,"EDO RDOS"}</definedName>
    <definedName name="yoB" localSheetId="12" hidden="1">{"BALGRAL",#N/A,FALSE,"BALANCE GRAL";"EDORES",#N/A,FALSE,"EDO RDOS"}</definedName>
    <definedName name="yoB" localSheetId="11" hidden="1">{"BALGRAL",#N/A,FALSE,"BALANCE GRAL";"EDORES",#N/A,FALSE,"EDO RDOS"}</definedName>
    <definedName name="yoB" hidden="1">{"BALGRAL",#N/A,FALSE,"BALANCE GRAL";"EDORES",#N/A,FALSE,"EDO RDOS"}</definedName>
    <definedName name="YU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43" i="30" l="1"/>
  <c r="F153" i="13"/>
  <c r="G23" i="12"/>
  <c r="K152" i="5"/>
  <c r="L152" i="5" s="1"/>
  <c r="I147" i="5"/>
  <c r="K49" i="5"/>
  <c r="J49" i="5"/>
  <c r="K147" i="5"/>
  <c r="P43" i="5"/>
  <c r="O39" i="5"/>
  <c r="E22" i="31"/>
  <c r="G22" i="31" s="1"/>
  <c r="H22" i="31" s="1"/>
  <c r="J22" i="31" s="1"/>
  <c r="F22" i="31"/>
  <c r="D22" i="24" l="1"/>
  <c r="C160" i="13"/>
  <c r="G27" i="12"/>
  <c r="G24" i="12" s="1"/>
  <c r="C22" i="12"/>
  <c r="G8" i="13"/>
  <c r="L151" i="5"/>
  <c r="L150" i="5"/>
  <c r="L149" i="5"/>
  <c r="L140" i="5"/>
  <c r="S145" i="5"/>
  <c r="R141" i="5"/>
  <c r="R143" i="5" s="1"/>
  <c r="G43" i="30" l="1"/>
  <c r="G42" i="30"/>
  <c r="I42" i="30"/>
  <c r="K41" i="30"/>
  <c r="E44" i="30"/>
  <c r="F44" i="30" s="1"/>
  <c r="D29" i="30"/>
  <c r="D28" i="30"/>
  <c r="D27" i="30"/>
  <c r="D26" i="30"/>
  <c r="D25" i="30"/>
  <c r="D24" i="30"/>
  <c r="D23" i="30"/>
  <c r="E43" i="30" s="1"/>
  <c r="F43" i="30" s="1"/>
  <c r="D22" i="30"/>
  <c r="D21" i="30"/>
  <c r="E42" i="30" s="1"/>
  <c r="F42" i="30" s="1"/>
  <c r="D20" i="30"/>
  <c r="D19" i="30"/>
  <c r="D18" i="30"/>
  <c r="D17" i="30"/>
  <c r="D16" i="30"/>
  <c r="D15" i="30"/>
  <c r="D14" i="30"/>
  <c r="D13" i="30"/>
  <c r="D12" i="30"/>
  <c r="Q148" i="5"/>
  <c r="L148" i="5" s="1"/>
  <c r="H43" i="30" l="1"/>
  <c r="H42" i="30"/>
  <c r="J42" i="30" s="1"/>
  <c r="E40" i="30"/>
  <c r="G40" i="30"/>
  <c r="K40" i="30"/>
  <c r="G41" i="30"/>
  <c r="E41" i="30"/>
  <c r="F41" i="30" s="1"/>
  <c r="M40" i="30"/>
  <c r="I40" i="30"/>
  <c r="I41" i="30"/>
  <c r="F23" i="35"/>
  <c r="H41" i="30" l="1"/>
  <c r="J41" i="30" s="1"/>
  <c r="L41" i="30" s="1"/>
  <c r="L100" i="5" l="1"/>
  <c r="L101" i="5"/>
  <c r="L102" i="5"/>
  <c r="C30" i="13" s="1"/>
  <c r="F30" i="13" s="1"/>
  <c r="L103" i="5"/>
  <c r="L104" i="5"/>
  <c r="L105" i="5"/>
  <c r="L106" i="5"/>
  <c r="L107" i="5"/>
  <c r="C105" i="13" s="1"/>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1" i="5"/>
  <c r="L142" i="5"/>
  <c r="L143" i="5"/>
  <c r="L144" i="5"/>
  <c r="L145" i="5"/>
  <c r="L146" i="5"/>
  <c r="L147" i="5"/>
  <c r="B11" i="15"/>
  <c r="D9" i="30"/>
  <c r="D8" i="30"/>
  <c r="D7" i="30"/>
  <c r="D6" i="30"/>
  <c r="D10" i="30"/>
  <c r="L99" i="5"/>
  <c r="L98" i="5"/>
  <c r="L97" i="5"/>
  <c r="L96" i="5"/>
  <c r="L95" i="5"/>
  <c r="A15" i="24"/>
  <c r="G44" i="30" l="1"/>
  <c r="H44" i="30" s="1"/>
  <c r="J44" i="30" s="1"/>
  <c r="L44" i="30" s="1"/>
  <c r="N44" i="30" s="1"/>
  <c r="P44" i="30" s="1"/>
  <c r="R44" i="30" s="1"/>
  <c r="T44" i="30" s="1"/>
  <c r="I43" i="30"/>
  <c r="J43" i="30" s="1"/>
  <c r="L43" i="30" s="1"/>
  <c r="N43" i="30" s="1"/>
  <c r="P43" i="30" s="1"/>
  <c r="R43" i="30" s="1"/>
  <c r="T43" i="30" s="1"/>
  <c r="K42" i="30"/>
  <c r="L42" i="30" s="1"/>
  <c r="N42" i="30" s="1"/>
  <c r="P42" i="30" s="1"/>
  <c r="R42" i="30" s="1"/>
  <c r="T42" i="30" s="1"/>
  <c r="M41" i="30"/>
  <c r="K44" i="30"/>
  <c r="G46" i="30"/>
  <c r="M43" i="30"/>
  <c r="O42" i="30"/>
  <c r="I45" i="30"/>
  <c r="F40" i="30"/>
  <c r="E45" i="30"/>
  <c r="F45" i="30" s="1"/>
  <c r="H45" i="30" s="1"/>
  <c r="J45" i="30" s="1"/>
  <c r="L45" i="30" s="1"/>
  <c r="N45" i="30" s="1"/>
  <c r="P45" i="30" s="1"/>
  <c r="R45" i="30" s="1"/>
  <c r="T45" i="30" s="1"/>
  <c r="O41" i="30"/>
  <c r="G45" i="30"/>
  <c r="I44" i="30"/>
  <c r="K43" i="30"/>
  <c r="M42" i="30"/>
  <c r="O40" i="30"/>
  <c r="N41" i="30"/>
  <c r="P41" i="30" s="1"/>
  <c r="Q41" i="30"/>
  <c r="S40" i="30"/>
  <c r="Q40" i="30"/>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D5" i="28"/>
  <c r="D39" i="7"/>
  <c r="D23" i="7"/>
  <c r="D29" i="7"/>
  <c r="J46" i="9"/>
  <c r="L57" i="5"/>
  <c r="L41" i="5"/>
  <c r="L40" i="5"/>
  <c r="L39" i="5"/>
  <c r="L38" i="5"/>
  <c r="L50" i="5"/>
  <c r="C9" i="13" l="1"/>
  <c r="R41" i="30"/>
  <c r="T41" i="30" s="1"/>
  <c r="D40" i="7"/>
  <c r="E21" i="31"/>
  <c r="G21" i="31" s="1"/>
  <c r="F21" i="31"/>
  <c r="E18" i="31"/>
  <c r="G18" i="31" s="1"/>
  <c r="F18" i="31"/>
  <c r="E19" i="31"/>
  <c r="F20" i="31" s="1"/>
  <c r="E20" i="31"/>
  <c r="G20" i="31" s="1"/>
  <c r="F19" i="31" l="1"/>
  <c r="G19" i="31" s="1"/>
  <c r="C36" i="13"/>
  <c r="C35" i="13"/>
  <c r="C34" i="13"/>
  <c r="C33" i="13"/>
  <c r="C32" i="13"/>
  <c r="C31" i="13"/>
  <c r="C29" i="13"/>
  <c r="C28" i="13"/>
  <c r="C27" i="13"/>
  <c r="C26" i="13"/>
  <c r="C25" i="13"/>
  <c r="C24" i="13"/>
  <c r="C23" i="13"/>
  <c r="C22" i="13"/>
  <c r="C21" i="13"/>
  <c r="C20" i="13"/>
  <c r="C19" i="13"/>
  <c r="C16" i="13"/>
  <c r="C15" i="13"/>
  <c r="C14" i="13"/>
  <c r="C13" i="13"/>
  <c r="C12" i="13"/>
  <c r="C11" i="13"/>
  <c r="C146" i="13"/>
  <c r="C145" i="13"/>
  <c r="C144" i="13"/>
  <c r="C142" i="13"/>
  <c r="C17" i="12" l="1"/>
  <c r="C122" i="13"/>
  <c r="C121" i="13"/>
  <c r="C118" i="13"/>
  <c r="C117" i="13"/>
  <c r="C116" i="13"/>
  <c r="C113" i="13"/>
  <c r="C140" i="13"/>
  <c r="C139" i="13"/>
  <c r="C138" i="13"/>
  <c r="C137" i="13"/>
  <c r="C136" i="13"/>
  <c r="C135" i="13"/>
  <c r="C133" i="13"/>
  <c r="C132" i="13"/>
  <c r="C129" i="13"/>
  <c r="C128" i="13"/>
  <c r="C127" i="13"/>
  <c r="C126" i="13"/>
  <c r="C125" i="13"/>
  <c r="C124" i="13"/>
  <c r="C54" i="13"/>
  <c r="C55" i="13"/>
  <c r="C57" i="13"/>
  <c r="C60" i="13"/>
  <c r="C61" i="13"/>
  <c r="C62" i="13"/>
  <c r="C63" i="13"/>
  <c r="C64" i="13"/>
  <c r="C65" i="13"/>
  <c r="C66" i="13"/>
  <c r="C68" i="13"/>
  <c r="C69" i="13"/>
  <c r="C71" i="13"/>
  <c r="C72" i="13"/>
  <c r="C73" i="13"/>
  <c r="C74" i="13"/>
  <c r="C75" i="13"/>
  <c r="C77" i="13"/>
  <c r="C78" i="13"/>
  <c r="C79" i="13"/>
  <c r="C80" i="13"/>
  <c r="C81" i="13"/>
  <c r="C82" i="13"/>
  <c r="C83" i="13"/>
  <c r="C84" i="13"/>
  <c r="C85" i="13"/>
  <c r="C86" i="13"/>
  <c r="C87" i="13"/>
  <c r="C88" i="13"/>
  <c r="C92" i="13"/>
  <c r="C93" i="13"/>
  <c r="C94" i="13"/>
  <c r="C95" i="13"/>
  <c r="C96" i="13"/>
  <c r="C97" i="13"/>
  <c r="C98" i="13"/>
  <c r="C99" i="13"/>
  <c r="C100" i="13"/>
  <c r="C101" i="13"/>
  <c r="C102" i="13"/>
  <c r="C103" i="13"/>
  <c r="C47" i="13"/>
  <c r="C48" i="13"/>
  <c r="C50" i="13"/>
  <c r="C52" i="13"/>
  <c r="C53" i="13"/>
  <c r="D11" i="30"/>
  <c r="E46" i="30" s="1"/>
  <c r="F46" i="30" s="1"/>
  <c r="H46" i="30" s="1"/>
  <c r="J46" i="30" s="1"/>
  <c r="L46" i="30" s="1"/>
  <c r="N46" i="30" s="1"/>
  <c r="P46" i="30" s="1"/>
  <c r="R46" i="30" s="1"/>
  <c r="T46" i="30" s="1"/>
  <c r="D6" i="28"/>
  <c r="H40" i="30" l="1"/>
  <c r="J40" i="30" s="1"/>
  <c r="L40" i="30" s="1"/>
  <c r="N40" i="30" s="1"/>
  <c r="P40" i="30" s="1"/>
  <c r="R40" i="30" s="1"/>
  <c r="T40" i="30" s="1"/>
  <c r="B3" i="26"/>
  <c r="L44" i="5"/>
  <c r="L43" i="5"/>
  <c r="L42" i="5"/>
  <c r="L37" i="5"/>
  <c r="L36" i="5"/>
  <c r="L35" i="5"/>
  <c r="L34" i="5"/>
  <c r="L33" i="5"/>
  <c r="L32" i="5"/>
  <c r="L31" i="5"/>
  <c r="L30" i="5"/>
  <c r="L29" i="5"/>
  <c r="L28" i="5"/>
  <c r="L27" i="5"/>
  <c r="L26" i="5"/>
  <c r="L25" i="5"/>
  <c r="L24" i="5"/>
  <c r="L23" i="5"/>
  <c r="L22" i="5"/>
  <c r="L21" i="5"/>
  <c r="L20" i="5"/>
  <c r="L19" i="5"/>
  <c r="L45" i="5"/>
  <c r="L46" i="5"/>
  <c r="L47" i="5"/>
  <c r="L48" i="5"/>
  <c r="L49" i="5"/>
  <c r="L51" i="5"/>
  <c r="L52" i="5"/>
  <c r="L53" i="5"/>
  <c r="L54" i="5"/>
  <c r="L55" i="5"/>
  <c r="L56" i="5"/>
  <c r="F17" i="33"/>
  <c r="J17" i="33" s="1"/>
  <c r="F16" i="33"/>
  <c r="J16" i="33" s="1"/>
  <c r="F15" i="33"/>
  <c r="J15" i="33" s="1"/>
  <c r="F14" i="33"/>
  <c r="J14" i="33" s="1"/>
  <c r="F13" i="33"/>
  <c r="J13" i="33" s="1"/>
  <c r="F12" i="33"/>
  <c r="J12" i="33" s="1"/>
  <c r="F11" i="33"/>
  <c r="J11" i="33" s="1"/>
  <c r="F10" i="33"/>
  <c r="J10" i="33" s="1"/>
  <c r="J9" i="33"/>
  <c r="B38" i="32"/>
  <c r="I37" i="32"/>
  <c r="I36" i="32"/>
  <c r="E36" i="32"/>
  <c r="F38" i="32" s="1"/>
  <c r="E35" i="32"/>
  <c r="E34" i="32"/>
  <c r="I33" i="32"/>
  <c r="E33" i="32"/>
  <c r="F34" i="32" s="1"/>
  <c r="E32" i="32"/>
  <c r="F33" i="32" s="1"/>
  <c r="I31" i="32"/>
  <c r="E31" i="32"/>
  <c r="F32" i="32" s="1"/>
  <c r="I30" i="32"/>
  <c r="E30" i="32"/>
  <c r="F31" i="32" s="1"/>
  <c r="E29" i="32"/>
  <c r="F30" i="32" s="1"/>
  <c r="E19" i="32"/>
  <c r="F20" i="32" s="1"/>
  <c r="E18" i="32"/>
  <c r="F19" i="32" s="1"/>
  <c r="E17" i="32"/>
  <c r="F18" i="32" s="1"/>
  <c r="E16" i="32"/>
  <c r="F17" i="32" s="1"/>
  <c r="E15" i="32"/>
  <c r="F16" i="32" s="1"/>
  <c r="E14" i="32"/>
  <c r="F15" i="32" s="1"/>
  <c r="E13" i="32"/>
  <c r="F14" i="32" s="1"/>
  <c r="E12" i="32"/>
  <c r="F12" i="32" s="1"/>
  <c r="G12" i="32" s="1"/>
  <c r="H12" i="32" s="1"/>
  <c r="J12" i="32" s="1"/>
  <c r="D13" i="32" s="1"/>
  <c r="E11" i="32"/>
  <c r="E10" i="32"/>
  <c r="E17" i="31"/>
  <c r="E16" i="31"/>
  <c r="F17" i="31" s="1"/>
  <c r="E15" i="31"/>
  <c r="F16" i="31" s="1"/>
  <c r="E14" i="31"/>
  <c r="F15" i="31" s="1"/>
  <c r="E13" i="31"/>
  <c r="F14" i="31" s="1"/>
  <c r="E12" i="31"/>
  <c r="F13" i="31" s="1"/>
  <c r="E11" i="31"/>
  <c r="E10" i="31"/>
  <c r="F11" i="31" s="1"/>
  <c r="E9" i="31"/>
  <c r="E8" i="31"/>
  <c r="F9" i="31" s="1"/>
  <c r="C143" i="13" l="1"/>
  <c r="C56" i="13"/>
  <c r="E21" i="32"/>
  <c r="E38" i="32"/>
  <c r="G38" i="32" s="1"/>
  <c r="E20" i="32"/>
  <c r="F21" i="32" s="1"/>
  <c r="E37" i="32"/>
  <c r="G18" i="32"/>
  <c r="G31" i="32"/>
  <c r="G14" i="32"/>
  <c r="G33" i="32"/>
  <c r="F13" i="32"/>
  <c r="G13" i="32" s="1"/>
  <c r="H13" i="32" s="1"/>
  <c r="J13" i="32" s="1"/>
  <c r="D14" i="32" s="1"/>
  <c r="G34" i="32"/>
  <c r="F35" i="32"/>
  <c r="G35" i="32" s="1"/>
  <c r="G16" i="32"/>
  <c r="G32" i="32"/>
  <c r="F37" i="32"/>
  <c r="F10" i="32"/>
  <c r="G10" i="32" s="1"/>
  <c r="H10" i="32" s="1"/>
  <c r="J10" i="32" s="1"/>
  <c r="F36" i="32"/>
  <c r="G36" i="32" s="1"/>
  <c r="G30" i="32"/>
  <c r="F11" i="32"/>
  <c r="G11" i="32" s="1"/>
  <c r="H11" i="32" s="1"/>
  <c r="J11" i="32" s="1"/>
  <c r="G15" i="32"/>
  <c r="G17" i="32"/>
  <c r="G19" i="32"/>
  <c r="F29" i="32"/>
  <c r="G29" i="32" s="1"/>
  <c r="H29" i="32" s="1"/>
  <c r="J29" i="32" s="1"/>
  <c r="D30" i="32" s="1"/>
  <c r="G9" i="31"/>
  <c r="G11" i="31"/>
  <c r="G13" i="31"/>
  <c r="G15" i="31"/>
  <c r="G17" i="31"/>
  <c r="F8" i="31"/>
  <c r="G8" i="31" s="1"/>
  <c r="F10" i="31"/>
  <c r="G10" i="31" s="1"/>
  <c r="F12" i="31"/>
  <c r="G12" i="31" s="1"/>
  <c r="G14" i="31"/>
  <c r="G16" i="31"/>
  <c r="H8" i="31" l="1"/>
  <c r="J8" i="31" s="1"/>
  <c r="D9" i="31" s="1"/>
  <c r="H9" i="31" s="1"/>
  <c r="J9" i="31" s="1"/>
  <c r="D10" i="31" s="1"/>
  <c r="H10" i="31" s="1"/>
  <c r="J10" i="31" s="1"/>
  <c r="D11" i="31" s="1"/>
  <c r="H11" i="31" s="1"/>
  <c r="J11" i="31" s="1"/>
  <c r="D12" i="31" s="1"/>
  <c r="H12" i="31" s="1"/>
  <c r="J12" i="31" s="1"/>
  <c r="D13" i="31" s="1"/>
  <c r="H13" i="31" s="1"/>
  <c r="J13" i="31" s="1"/>
  <c r="D14" i="31" s="1"/>
  <c r="H14" i="31" s="1"/>
  <c r="J14" i="31" s="1"/>
  <c r="D15" i="31" s="1"/>
  <c r="H15" i="31" s="1"/>
  <c r="J15" i="31" s="1"/>
  <c r="D16" i="31" s="1"/>
  <c r="G21" i="32"/>
  <c r="G37" i="32"/>
  <c r="G20" i="32"/>
  <c r="H30" i="32"/>
  <c r="J30" i="32" s="1"/>
  <c r="D31" i="32" s="1"/>
  <c r="H31" i="32" s="1"/>
  <c r="J31" i="32" s="1"/>
  <c r="D32" i="32" s="1"/>
  <c r="H32" i="32" s="1"/>
  <c r="J32" i="32" s="1"/>
  <c r="D33" i="32" s="1"/>
  <c r="H33" i="32" s="1"/>
  <c r="J33" i="32" s="1"/>
  <c r="D34" i="32" s="1"/>
  <c r="H34" i="32" s="1"/>
  <c r="J34" i="32" s="1"/>
  <c r="D35" i="32" s="1"/>
  <c r="H35" i="32" s="1"/>
  <c r="J35" i="32" s="1"/>
  <c r="D36" i="32" s="1"/>
  <c r="H36" i="32" s="1"/>
  <c r="J36" i="32" s="1"/>
  <c r="H14" i="32"/>
  <c r="J14" i="32" s="1"/>
  <c r="D15" i="32" s="1"/>
  <c r="H15" i="32" s="1"/>
  <c r="J15" i="32" s="1"/>
  <c r="D16" i="32" s="1"/>
  <c r="H16" i="32" s="1"/>
  <c r="J16" i="32" s="1"/>
  <c r="D17" i="32" s="1"/>
  <c r="H17" i="32" s="1"/>
  <c r="J17" i="32" s="1"/>
  <c r="D18" i="32" s="1"/>
  <c r="H18" i="32" s="1"/>
  <c r="J18" i="32" s="1"/>
  <c r="D19" i="32" s="1"/>
  <c r="H19" i="32" s="1"/>
  <c r="J19" i="32" s="1"/>
  <c r="D20" i="32" s="1"/>
  <c r="H16" i="31" l="1"/>
  <c r="J16" i="31" s="1"/>
  <c r="D17" i="31" s="1"/>
  <c r="H17" i="31" s="1"/>
  <c r="J17" i="31" s="1"/>
  <c r="D18" i="31" s="1"/>
  <c r="H18" i="31" s="1"/>
  <c r="J18" i="31" s="1"/>
  <c r="D19" i="31" s="1"/>
  <c r="H19" i="31" s="1"/>
  <c r="J19" i="31" s="1"/>
  <c r="D20" i="31" s="1"/>
  <c r="H20" i="31" s="1"/>
  <c r="J20" i="31" s="1"/>
  <c r="D21" i="31" s="1"/>
  <c r="H21" i="31" s="1"/>
  <c r="J21" i="31" s="1"/>
  <c r="H20" i="32"/>
  <c r="J20" i="32" s="1"/>
  <c r="D21" i="32" s="1"/>
  <c r="H21" i="32" s="1"/>
  <c r="J21" i="32" s="1"/>
  <c r="D37" i="32"/>
  <c r="H37" i="32" s="1"/>
  <c r="J37" i="32" s="1"/>
  <c r="D38" i="32"/>
  <c r="H38" i="32" s="1"/>
  <c r="J38" i="32" s="1"/>
  <c r="D29" i="24" l="1"/>
  <c r="D28" i="24"/>
  <c r="D27" i="24"/>
  <c r="A16" i="24"/>
  <c r="B13" i="24"/>
  <c r="B12" i="24"/>
  <c r="J68" i="25" l="1"/>
  <c r="J66" i="25"/>
  <c r="C10" i="25"/>
  <c r="C61" i="7"/>
  <c r="C29" i="7"/>
  <c r="B16" i="5"/>
  <c r="D35" i="7" s="1"/>
  <c r="D30" i="28"/>
  <c r="D44" i="7" l="1"/>
  <c r="C70" i="7"/>
  <c r="C44" i="7"/>
  <c r="C72" i="7"/>
  <c r="D53" i="7"/>
  <c r="C40" i="7"/>
  <c r="D52" i="7"/>
  <c r="C46" i="7"/>
  <c r="D24" i="7"/>
  <c r="D54" i="7"/>
  <c r="D25" i="7"/>
  <c r="C55" i="7"/>
  <c r="D59" i="7"/>
  <c r="E30" i="9"/>
  <c r="D30" i="9"/>
  <c r="D42" i="9"/>
  <c r="E42" i="9"/>
  <c r="I29" i="9"/>
  <c r="J29" i="9"/>
  <c r="I46" i="9"/>
  <c r="D27" i="9"/>
  <c r="E27" i="9"/>
  <c r="D35" i="9"/>
  <c r="E35" i="9"/>
  <c r="D64" i="7"/>
  <c r="C26" i="7"/>
  <c r="C56" i="7"/>
  <c r="D38" i="7"/>
  <c r="C47" i="7"/>
  <c r="C25" i="7"/>
  <c r="C28" i="7"/>
  <c r="C58" i="7"/>
  <c r="D42" i="7"/>
  <c r="D55" i="7"/>
  <c r="C33" i="7"/>
  <c r="C48" i="7"/>
  <c r="C63" i="7"/>
  <c r="D26" i="7"/>
  <c r="D45" i="7"/>
  <c r="J36" i="9"/>
  <c r="J50" i="9"/>
  <c r="J35" i="9"/>
  <c r="J24" i="9"/>
  <c r="I45" i="9"/>
  <c r="I32" i="9"/>
  <c r="I21" i="9"/>
  <c r="E41" i="9"/>
  <c r="D41" i="9"/>
  <c r="E31" i="9"/>
  <c r="E21" i="9"/>
  <c r="D22" i="9"/>
  <c r="J34" i="9"/>
  <c r="J23" i="9"/>
  <c r="I44" i="9"/>
  <c r="I28" i="9"/>
  <c r="I20" i="9"/>
  <c r="E40" i="9"/>
  <c r="D40" i="9"/>
  <c r="E29" i="9"/>
  <c r="D31" i="9"/>
  <c r="D21" i="9"/>
  <c r="J49" i="9"/>
  <c r="J48" i="9"/>
  <c r="J33" i="9"/>
  <c r="J22" i="9"/>
  <c r="I38" i="9"/>
  <c r="I27" i="9"/>
  <c r="E39" i="9"/>
  <c r="D39" i="9"/>
  <c r="E28" i="9"/>
  <c r="D29" i="9"/>
  <c r="E20" i="9"/>
  <c r="J32" i="9"/>
  <c r="J21" i="9"/>
  <c r="I37" i="9"/>
  <c r="I26" i="9"/>
  <c r="E38" i="9"/>
  <c r="D38" i="9"/>
  <c r="E26" i="9"/>
  <c r="D28" i="9"/>
  <c r="D20" i="9"/>
  <c r="E22" i="9"/>
  <c r="J45" i="9"/>
  <c r="J44" i="9"/>
  <c r="J28" i="9"/>
  <c r="J20" i="9"/>
  <c r="I36" i="9"/>
  <c r="I25" i="9"/>
  <c r="E37" i="9"/>
  <c r="D37" i="9"/>
  <c r="E25" i="9"/>
  <c r="D26" i="9"/>
  <c r="C24" i="7"/>
  <c r="I49" i="9"/>
  <c r="I23" i="9"/>
  <c r="D24" i="9"/>
  <c r="J25" i="9"/>
  <c r="I33" i="9"/>
  <c r="I22" i="9"/>
  <c r="E34" i="9"/>
  <c r="D23" i="9"/>
  <c r="J38" i="9"/>
  <c r="J27" i="9"/>
  <c r="I50" i="9"/>
  <c r="I35" i="9"/>
  <c r="I24" i="9"/>
  <c r="E36" i="9"/>
  <c r="D36" i="9"/>
  <c r="E24" i="9"/>
  <c r="D25" i="9"/>
  <c r="J26" i="9"/>
  <c r="I34" i="9"/>
  <c r="E23" i="9"/>
  <c r="I48" i="9"/>
  <c r="D34" i="9"/>
  <c r="J37" i="9"/>
  <c r="C35" i="7"/>
  <c r="E35" i="7" s="1"/>
  <c r="C49" i="7"/>
  <c r="C64" i="7"/>
  <c r="D30" i="7"/>
  <c r="D46" i="7"/>
  <c r="D61" i="7"/>
  <c r="E61" i="7" s="1"/>
  <c r="C23" i="7"/>
  <c r="E23" i="7" s="1"/>
  <c r="C38" i="7"/>
  <c r="C52" i="7"/>
  <c r="C65" i="7"/>
  <c r="D33" i="7"/>
  <c r="D47" i="7"/>
  <c r="D62" i="7"/>
  <c r="C39" i="7"/>
  <c r="C54" i="7"/>
  <c r="C67" i="7"/>
  <c r="D34" i="7"/>
  <c r="D50" i="7"/>
  <c r="D63" i="7"/>
  <c r="D68" i="7"/>
  <c r="J29" i="25"/>
  <c r="J52" i="25"/>
  <c r="J16" i="25"/>
  <c r="J36" i="25"/>
  <c r="C34" i="7"/>
  <c r="C45" i="7"/>
  <c r="C53" i="7"/>
  <c r="C62" i="7"/>
  <c r="C71" i="7"/>
  <c r="D31" i="7"/>
  <c r="D43" i="7"/>
  <c r="D51" i="7"/>
  <c r="D60" i="7"/>
  <c r="D69" i="7"/>
  <c r="J22" i="25"/>
  <c r="J45" i="25"/>
  <c r="J53" i="25"/>
  <c r="J17" i="25"/>
  <c r="J37" i="25"/>
  <c r="D70" i="7"/>
  <c r="J23" i="25"/>
  <c r="J46" i="25"/>
  <c r="J54" i="25"/>
  <c r="J18" i="25"/>
  <c r="J38" i="25"/>
  <c r="D71" i="7"/>
  <c r="J24" i="25"/>
  <c r="J47" i="25"/>
  <c r="J55" i="25"/>
  <c r="J11" i="25"/>
  <c r="J19" i="25"/>
  <c r="J39" i="25"/>
  <c r="D72" i="7"/>
  <c r="J25" i="25"/>
  <c r="J48" i="25"/>
  <c r="J56" i="25"/>
  <c r="J12" i="25"/>
  <c r="J20" i="25"/>
  <c r="J26" i="25"/>
  <c r="J49" i="25"/>
  <c r="J57" i="25"/>
  <c r="J13" i="25"/>
  <c r="J21" i="25"/>
  <c r="C30" i="7"/>
  <c r="C42" i="7"/>
  <c r="C50" i="7"/>
  <c r="C59" i="7"/>
  <c r="C68" i="7"/>
  <c r="D28" i="7"/>
  <c r="D48" i="7"/>
  <c r="D56" i="7"/>
  <c r="D65" i="7"/>
  <c r="J27" i="25"/>
  <c r="J50" i="25"/>
  <c r="J58" i="25"/>
  <c r="J14" i="25"/>
  <c r="J34" i="25"/>
  <c r="C31" i="7"/>
  <c r="C43" i="7"/>
  <c r="C51" i="7"/>
  <c r="C60" i="7"/>
  <c r="C69" i="7"/>
  <c r="E29" i="7"/>
  <c r="C24" i="12" s="1"/>
  <c r="D49" i="7"/>
  <c r="D58" i="7"/>
  <c r="D67" i="7"/>
  <c r="J28" i="25"/>
  <c r="J51" i="25"/>
  <c r="J59" i="25"/>
  <c r="J15" i="25"/>
  <c r="J35" i="25"/>
  <c r="O38" i="28"/>
  <c r="N38" i="28"/>
  <c r="M38" i="28"/>
  <c r="L38" i="28"/>
  <c r="K38" i="28"/>
  <c r="J38" i="28"/>
  <c r="O30" i="28"/>
  <c r="N30" i="28"/>
  <c r="M30" i="28"/>
  <c r="Q30" i="28" s="1"/>
  <c r="L30" i="28"/>
  <c r="K30" i="28"/>
  <c r="J30" i="28"/>
  <c r="I30" i="28"/>
  <c r="I38" i="28"/>
  <c r="H38" i="28"/>
  <c r="G38" i="28"/>
  <c r="F38" i="28"/>
  <c r="E38" i="28"/>
  <c r="D38" i="28"/>
  <c r="H30" i="28"/>
  <c r="G30" i="28"/>
  <c r="F30" i="28"/>
  <c r="E30" i="28"/>
  <c r="B1" i="25"/>
  <c r="L10" i="26"/>
  <c r="K10" i="26"/>
  <c r="J10" i="26"/>
  <c r="I10" i="26"/>
  <c r="H10" i="26"/>
  <c r="F10" i="26"/>
  <c r="C10" i="26"/>
  <c r="G10" i="26"/>
  <c r="L8" i="26"/>
  <c r="K8" i="26"/>
  <c r="J8" i="26"/>
  <c r="I8" i="26"/>
  <c r="H8" i="26"/>
  <c r="F8" i="26"/>
  <c r="E8" i="26"/>
  <c r="D8" i="26"/>
  <c r="C8" i="26"/>
  <c r="M7" i="26"/>
  <c r="J69" i="25" a="1"/>
  <c r="K69" i="25" s="1"/>
  <c r="Q38" i="28" l="1"/>
  <c r="D13" i="28" s="1"/>
  <c r="D12" i="28"/>
  <c r="E38" i="7"/>
  <c r="D27" i="7"/>
  <c r="E48" i="7"/>
  <c r="K49" i="9"/>
  <c r="E56" i="7"/>
  <c r="E42" i="7"/>
  <c r="E72" i="7"/>
  <c r="E58" i="7"/>
  <c r="E44" i="7"/>
  <c r="E70" i="7"/>
  <c r="E54" i="7"/>
  <c r="E24" i="7"/>
  <c r="K35" i="9"/>
  <c r="E59" i="7"/>
  <c r="E53" i="7"/>
  <c r="E25" i="7"/>
  <c r="K24" i="9"/>
  <c r="E52" i="7"/>
  <c r="E33" i="7"/>
  <c r="E64" i="7"/>
  <c r="E55" i="7"/>
  <c r="F27" i="9"/>
  <c r="F30" i="9"/>
  <c r="E26" i="7"/>
  <c r="K23" i="9"/>
  <c r="F42" i="9"/>
  <c r="K34" i="9"/>
  <c r="J40" i="9"/>
  <c r="E40" i="7"/>
  <c r="C27" i="7"/>
  <c r="K46" i="9"/>
  <c r="E46" i="7"/>
  <c r="K29" i="9"/>
  <c r="E45" i="7"/>
  <c r="E63" i="7"/>
  <c r="E47" i="7"/>
  <c r="I40" i="9"/>
  <c r="E44" i="9"/>
  <c r="D44" i="9"/>
  <c r="K50" i="9"/>
  <c r="F34" i="9"/>
  <c r="E39" i="7"/>
  <c r="E30" i="7"/>
  <c r="C32" i="7"/>
  <c r="F28" i="9"/>
  <c r="F25" i="9"/>
  <c r="F29" i="9"/>
  <c r="K22" i="9"/>
  <c r="F31" i="9"/>
  <c r="F41" i="9"/>
  <c r="F21" i="9"/>
  <c r="E62" i="7"/>
  <c r="E50" i="7"/>
  <c r="C57" i="7"/>
  <c r="F35" i="9"/>
  <c r="K25" i="9"/>
  <c r="K28" i="9"/>
  <c r="F23" i="9"/>
  <c r="F38" i="9"/>
  <c r="K21" i="9"/>
  <c r="K44" i="9"/>
  <c r="F36" i="9"/>
  <c r="F39" i="9"/>
  <c r="K32" i="9"/>
  <c r="E49" i="7"/>
  <c r="K48" i="9"/>
  <c r="F26" i="9"/>
  <c r="K26" i="9"/>
  <c r="K45" i="9"/>
  <c r="K20" i="9"/>
  <c r="K36" i="9"/>
  <c r="K33" i="9"/>
  <c r="K37" i="9"/>
  <c r="K27" i="9"/>
  <c r="F22" i="9"/>
  <c r="E65" i="7"/>
  <c r="E60" i="7"/>
  <c r="E34" i="7"/>
  <c r="D57" i="7"/>
  <c r="F37" i="9"/>
  <c r="K38" i="9"/>
  <c r="F40" i="9"/>
  <c r="C36" i="7"/>
  <c r="E67" i="7"/>
  <c r="D36" i="7"/>
  <c r="F24" i="9"/>
  <c r="F20" i="9"/>
  <c r="E28" i="7"/>
  <c r="D32" i="7"/>
  <c r="E69" i="7"/>
  <c r="E68" i="7"/>
  <c r="E43" i="7"/>
  <c r="E31" i="7"/>
  <c r="E71" i="7"/>
  <c r="E51" i="7"/>
  <c r="J41" i="25"/>
  <c r="J61" i="25"/>
  <c r="D7" i="28"/>
  <c r="C7" i="20" s="1"/>
  <c r="M11" i="26"/>
  <c r="M9" i="26"/>
  <c r="G8" i="26"/>
  <c r="E10" i="26"/>
  <c r="J69" i="25"/>
  <c r="D37" i="7" l="1"/>
  <c r="D41" i="7" s="1"/>
  <c r="D66" i="7" s="1"/>
  <c r="D73" i="7" s="1"/>
  <c r="E27" i="7"/>
  <c r="C154" i="13"/>
  <c r="C37" i="7"/>
  <c r="C41" i="7" s="1"/>
  <c r="E57" i="7"/>
  <c r="H19" i="24"/>
  <c r="F44" i="9"/>
  <c r="K40" i="9"/>
  <c r="E36" i="7"/>
  <c r="E32" i="7"/>
  <c r="D8" i="28"/>
  <c r="D14" i="28"/>
  <c r="C32" i="12"/>
  <c r="J47" i="9" l="1"/>
  <c r="H21" i="24"/>
  <c r="H22" i="24" s="1"/>
  <c r="H24" i="24" s="1"/>
  <c r="E37" i="7"/>
  <c r="E41" i="7"/>
  <c r="C66" i="7"/>
  <c r="D15" i="28"/>
  <c r="C148" i="13" s="1"/>
  <c r="J52" i="9" l="1"/>
  <c r="J54" i="9" s="1"/>
  <c r="C73" i="7"/>
  <c r="E66" i="7"/>
  <c r="C37" i="13"/>
  <c r="C158" i="13"/>
  <c r="G13" i="12"/>
  <c r="D16" i="28"/>
  <c r="C16" i="12" l="1"/>
  <c r="C15" i="12" s="1"/>
  <c r="I47" i="9"/>
  <c r="K47" i="9" s="1"/>
  <c r="E73" i="7"/>
  <c r="H73" i="7" l="1"/>
  <c r="C13" i="12"/>
  <c r="J10" i="25"/>
  <c r="J31" i="25" s="1"/>
  <c r="J63" i="25" s="1"/>
  <c r="J71" i="25" s="1"/>
  <c r="I52" i="9"/>
  <c r="K52" i="9" l="1"/>
  <c r="I54" i="9"/>
  <c r="K54" i="9" s="1"/>
  <c r="K56" i="9" s="1"/>
  <c r="C17" i="13" l="1"/>
  <c r="C107" i="13" l="1"/>
  <c r="C109" i="13" l="1"/>
  <c r="C141" i="13"/>
  <c r="C76" i="13" l="1"/>
  <c r="C130" i="13"/>
  <c r="C131" i="13"/>
  <c r="C49" i="13"/>
  <c r="C108" i="13" l="1"/>
  <c r="C115" i="13"/>
  <c r="C106" i="13"/>
  <c r="C114" i="13"/>
  <c r="C120" i="13"/>
  <c r="C134" i="13"/>
  <c r="C110" i="13"/>
  <c r="C104" i="13" l="1"/>
  <c r="C46" i="13"/>
  <c r="C91" i="13"/>
  <c r="C119" i="13"/>
  <c r="C51" i="13"/>
  <c r="C89" i="13"/>
  <c r="B19" i="7"/>
  <c r="C11" i="9"/>
  <c r="C58" i="13" l="1"/>
  <c r="C90" i="13"/>
  <c r="C67" i="13"/>
  <c r="C70" i="13"/>
  <c r="C10" i="13" l="1"/>
  <c r="C18" i="13"/>
  <c r="C156" i="13"/>
  <c r="C150" i="13"/>
  <c r="C27" i="12"/>
  <c r="C59" i="13"/>
  <c r="C44" i="13" l="1"/>
  <c r="E59" i="13"/>
  <c r="C8" i="13"/>
  <c r="G14" i="12"/>
  <c r="G12" i="12" s="1"/>
  <c r="B3" i="15" l="1"/>
  <c r="C26" i="12"/>
  <c r="C23" i="12" s="1"/>
  <c r="C112" i="13" l="1"/>
  <c r="C123" i="13"/>
  <c r="D19" i="24"/>
  <c r="C153" i="13" l="1"/>
  <c r="B4" i="15" s="1"/>
  <c r="B5" i="15" s="1"/>
  <c r="C14" i="12"/>
  <c r="G32" i="12" s="1"/>
  <c r="G33" i="12" l="1"/>
  <c r="G34" i="12" s="1"/>
  <c r="B7" i="15"/>
  <c r="B8" i="15" s="1"/>
  <c r="B6" i="15"/>
  <c r="C155" i="13"/>
  <c r="C161" i="13" s="1"/>
  <c r="D20" i="24"/>
  <c r="D21" i="24" l="1"/>
  <c r="D32" i="24" l="1"/>
  <c r="D33" i="24" s="1"/>
  <c r="D37" i="24" s="1"/>
  <c r="G37" i="24" s="1"/>
  <c r="D23" i="24"/>
  <c r="D25" i="24" s="1"/>
  <c r="D30" i="24" s="1"/>
  <c r="B9" i="15"/>
  <c r="H37" i="24" l="1"/>
  <c r="J37" i="24" s="1"/>
  <c r="B10" i="15"/>
  <c r="C5" i="20"/>
  <c r="B15" i="15" l="1"/>
  <c r="B23" i="15" s="1"/>
  <c r="C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Eugenio</author>
    <author>Giovanni Martínez</author>
  </authors>
  <commentList>
    <comment ref="C18" authorId="0" shapeId="0" xr:uid="{DB16CE1B-0ADA-4102-9574-31FDD7EFF48D}">
      <text>
        <r>
          <rPr>
            <b/>
            <sz val="9"/>
            <color indexed="81"/>
            <rFont val="Tahoma"/>
            <family val="2"/>
          </rPr>
          <t>Eugenio:</t>
        </r>
        <r>
          <rPr>
            <sz val="9"/>
            <color indexed="81"/>
            <rFont val="Tahoma"/>
            <family val="2"/>
          </rPr>
          <t xml:space="preserve">
B = Balance General (BS)
E = Estado de Resultados (P&amp;L)</t>
        </r>
      </text>
    </comment>
    <comment ref="F18" authorId="0" shapeId="0" xr:uid="{00000000-0006-0000-0200-000003000000}">
      <text>
        <r>
          <rPr>
            <b/>
            <sz val="9"/>
            <color indexed="81"/>
            <rFont val="Tahoma"/>
            <family val="2"/>
          </rPr>
          <t>Eugenio:</t>
        </r>
        <r>
          <rPr>
            <sz val="9"/>
            <color indexed="81"/>
            <rFont val="Tahoma"/>
            <family val="2"/>
          </rPr>
          <t xml:space="preserve">
Account Number</t>
        </r>
      </text>
    </comment>
    <comment ref="H18" authorId="0" shapeId="0" xr:uid="{00000000-0006-0000-0200-000004000000}">
      <text>
        <r>
          <rPr>
            <b/>
            <sz val="9"/>
            <color indexed="81"/>
            <rFont val="Tahoma"/>
            <family val="2"/>
          </rPr>
          <t>Eugenio:</t>
        </r>
        <r>
          <rPr>
            <sz val="9"/>
            <color indexed="81"/>
            <rFont val="Tahoma"/>
            <family val="2"/>
          </rPr>
          <t xml:space="preserve">
Beginning Balance</t>
        </r>
      </text>
    </comment>
    <comment ref="I18" authorId="0" shapeId="0" xr:uid="{00000000-0006-0000-0200-000005000000}">
      <text>
        <r>
          <rPr>
            <b/>
            <sz val="9"/>
            <color indexed="81"/>
            <rFont val="Tahoma"/>
            <family val="2"/>
          </rPr>
          <t>Eugenio:</t>
        </r>
        <r>
          <rPr>
            <sz val="9"/>
            <color indexed="81"/>
            <rFont val="Tahoma"/>
            <family val="2"/>
          </rPr>
          <t xml:space="preserve">
Debits</t>
        </r>
      </text>
    </comment>
    <comment ref="J18" authorId="0" shapeId="0" xr:uid="{00000000-0006-0000-0200-000006000000}">
      <text>
        <r>
          <rPr>
            <b/>
            <sz val="9"/>
            <color indexed="81"/>
            <rFont val="Tahoma"/>
            <family val="2"/>
          </rPr>
          <t>Eugenio:</t>
        </r>
        <r>
          <rPr>
            <sz val="9"/>
            <color indexed="81"/>
            <rFont val="Tahoma"/>
            <family val="2"/>
          </rPr>
          <t xml:space="preserve">
Credits</t>
        </r>
      </text>
    </comment>
    <comment ref="K18" authorId="0" shapeId="0" xr:uid="{00000000-0006-0000-0200-000007000000}">
      <text>
        <r>
          <rPr>
            <b/>
            <sz val="9"/>
            <color indexed="81"/>
            <rFont val="Tahoma"/>
            <family val="2"/>
          </rPr>
          <t>Eugenio:</t>
        </r>
        <r>
          <rPr>
            <sz val="9"/>
            <color indexed="81"/>
            <rFont val="Tahoma"/>
            <family val="2"/>
          </rPr>
          <t xml:space="preserve">
Ending Balance
</t>
        </r>
      </text>
    </comment>
    <comment ref="G137" authorId="1" shapeId="0" xr:uid="{5C1A7B1D-2B07-412C-9888-FBF8FF4BA8D0}">
      <text>
        <r>
          <rPr>
            <b/>
            <sz val="9"/>
            <color indexed="81"/>
            <rFont val="Tahoma"/>
            <family val="2"/>
          </rPr>
          <t>Giovanni Martínez:</t>
        </r>
        <r>
          <rPr>
            <sz val="9"/>
            <color indexed="81"/>
            <rFont val="Tahoma"/>
            <family val="2"/>
          </rPr>
          <t xml:space="preserve">
conecta2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Debany Castillo</author>
  </authors>
  <commentList>
    <comment ref="B28" authorId="0" shapeId="0" xr:uid="{92BCD489-2B9C-4562-A712-500907EAC3A2}">
      <text>
        <r>
          <rPr>
            <b/>
            <sz val="9"/>
            <color indexed="81"/>
            <rFont val="Tahoma"/>
            <family val="2"/>
          </rPr>
          <t>Debany Castillo:</t>
        </r>
        <r>
          <rPr>
            <sz val="9"/>
            <color indexed="81"/>
            <rFont val="Tahoma"/>
            <family val="2"/>
          </rPr>
          <t xml:space="preserve">
En los Impuestos a Favor, hay que recorrer los números un mes. Por ejemplo, los Impuestos a Favor del BG de dic-2022 se ponen en ene-2023.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Montserrat García</author>
  </authors>
  <commentList>
    <comment ref="E38" authorId="0" shapeId="0" xr:uid="{9FCE39D3-7A94-4F84-AF1E-0C431694723A}">
      <text>
        <r>
          <rPr>
            <b/>
            <sz val="9"/>
            <color indexed="81"/>
            <rFont val="Tahoma"/>
            <family val="2"/>
          </rPr>
          <t>Montserrat García:</t>
        </r>
        <r>
          <rPr>
            <sz val="9"/>
            <color indexed="81"/>
            <rFont val="Tahoma"/>
            <family val="2"/>
          </rPr>
          <t xml:space="preserve">
INPC útlimo mes segunda mitad / INPC primer mes segunda mitad 
</t>
        </r>
      </text>
    </comment>
    <comment ref="B40" authorId="0" shapeId="0" xr:uid="{8C335E06-912F-4726-A2B5-D36036065E12}">
      <text>
        <r>
          <rPr>
            <b/>
            <sz val="9"/>
            <color indexed="81"/>
            <rFont val="Tahoma"/>
            <family val="2"/>
          </rPr>
          <t>Montserrat García:</t>
        </r>
        <r>
          <rPr>
            <sz val="9"/>
            <color indexed="81"/>
            <rFont val="Tahoma"/>
            <family val="2"/>
          </rPr>
          <t xml:space="preserve">
Capturar Año </t>
        </r>
      </text>
    </comment>
    <comment ref="C40" authorId="0" shapeId="0" xr:uid="{C52DD0D7-54DC-41AB-ADC8-31475B18DFDF}">
      <text>
        <r>
          <rPr>
            <b/>
            <sz val="9"/>
            <color indexed="81"/>
            <rFont val="Tahoma"/>
            <family val="2"/>
          </rPr>
          <t>Montserrat García:</t>
        </r>
        <r>
          <rPr>
            <sz val="9"/>
            <color indexed="81"/>
            <rFont val="Tahoma"/>
            <family val="2"/>
          </rPr>
          <t xml:space="preserve">
Capturar Pérdida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Luis Ramirez Rodriguez</author>
  </authors>
  <commentList>
    <comment ref="B11" authorId="0" shapeId="0" xr:uid="{4AF8B355-0B76-428B-92C5-F1954F09EAFB}">
      <text>
        <r>
          <rPr>
            <b/>
            <sz val="9"/>
            <color indexed="81"/>
            <rFont val="Tahoma"/>
            <family val="2"/>
          </rPr>
          <t>Luis Ramirez Rodriguez:</t>
        </r>
        <r>
          <rPr>
            <sz val="9"/>
            <color indexed="81"/>
            <rFont val="Tahoma"/>
            <family val="2"/>
          </rPr>
          <t xml:space="preserve">
Modificar cada cierre
</t>
        </r>
      </text>
    </comment>
  </commentList>
</comments>
</file>

<file path=xl/sharedStrings.xml><?xml version="1.0" encoding="utf-8"?>
<sst xmlns="http://schemas.openxmlformats.org/spreadsheetml/2006/main" count="1819" uniqueCount="866">
  <si>
    <t>Total</t>
  </si>
  <si>
    <t xml:space="preserve"> </t>
  </si>
  <si>
    <t>Número de cuenta</t>
  </si>
  <si>
    <t>Debe</t>
  </si>
  <si>
    <t>Haber</t>
  </si>
  <si>
    <t>Viáticos y gastos de viaje</t>
  </si>
  <si>
    <t xml:space="preserve">(+) </t>
  </si>
  <si>
    <t>Clientes</t>
  </si>
  <si>
    <t>Impuestos a Favor</t>
  </si>
  <si>
    <t>B/E</t>
  </si>
  <si>
    <t>Nombre de Cuenta</t>
  </si>
  <si>
    <t>Mobiliario y equipo de oficina</t>
  </si>
  <si>
    <t>Sueldos y salarios</t>
  </si>
  <si>
    <t>Prima vacacional</t>
  </si>
  <si>
    <t>Aguinaldo</t>
  </si>
  <si>
    <t>Deudores diversos</t>
  </si>
  <si>
    <t>Acreedores diversos</t>
  </si>
  <si>
    <t>CONCILIACIÓN ENTRE EL RESULTADO CONTABLE Y EL FISCAL</t>
  </si>
  <si>
    <t>UTILIDAD O PÉRDIDA NETA</t>
  </si>
  <si>
    <t>UTILIDAD O PÉRDIDA NETA HISTÓRICA</t>
  </si>
  <si>
    <t>INGRESOS FISCALES NO CONTABLES</t>
  </si>
  <si>
    <t>DEDUCCIONES CONTABLES NO FISCALES</t>
  </si>
  <si>
    <t>TOTAL DEDUCCIONES AUTORIZADAS</t>
  </si>
  <si>
    <t>DETERMINACIÓN DEL IMPUESTO SOBRE LA RENTA</t>
  </si>
  <si>
    <t>TOTAL DE INGRESOS ACUMULABLES</t>
  </si>
  <si>
    <t>TOTAL DE DEDUCCIONES
AUTORIZADAS Y DEDUCCIÓN
INMEDIATA DE INVERSIONES</t>
  </si>
  <si>
    <t>UTILIDAD O PÉRDIDA FISCAL ANTES DE
PTU</t>
  </si>
  <si>
    <t>PÉRDIDA FISCAL DEL EJERCICIO</t>
  </si>
  <si>
    <t>UTILIDAD FISCAL DEL EJERCICIO</t>
  </si>
  <si>
    <t>Pérdidas fiscales de ejercicios anteriores que se aplican en el ejercicio (SIN EXCEDER LA UTILIDAD DEL EJERCICIO)</t>
  </si>
  <si>
    <t>RESULTADO FISCAL</t>
  </si>
  <si>
    <t>ISR 30%</t>
  </si>
  <si>
    <t>PARTE ACTUALIZADA</t>
  </si>
  <si>
    <t>RECARGOS</t>
  </si>
  <si>
    <t>MULTA POR CORRECCIÓN</t>
  </si>
  <si>
    <t>TOTAL DE CONTRIBUCIONES</t>
  </si>
  <si>
    <t>CRÉDITO AL SALARIO</t>
  </si>
  <si>
    <t>SUBSIDIO PARA EL EMPLEO</t>
  </si>
  <si>
    <t>COMPENSACIONES</t>
  </si>
  <si>
    <t>CANTIDAD A CARGO</t>
  </si>
  <si>
    <t>Promedio Deudas</t>
  </si>
  <si>
    <t>Promedio Crédito</t>
  </si>
  <si>
    <t>Ajuste Anual por Inflación</t>
  </si>
  <si>
    <t xml:space="preserve">ISR </t>
  </si>
  <si>
    <t>Ingresos nominales</t>
  </si>
  <si>
    <t>Enero</t>
  </si>
  <si>
    <t>Febrero</t>
  </si>
  <si>
    <t>Marzo</t>
  </si>
  <si>
    <t>Abril</t>
  </si>
  <si>
    <t>Mayo</t>
  </si>
  <si>
    <t>Junio</t>
  </si>
  <si>
    <t>Gastos</t>
  </si>
  <si>
    <t>Sueldos, salarios y asimilados</t>
  </si>
  <si>
    <t>Deducciones relacionadas con la nómina</t>
  </si>
  <si>
    <t>Inversiones</t>
  </si>
  <si>
    <t>Combustibles y lubricantes</t>
  </si>
  <si>
    <t>Fletes y acarreos</t>
  </si>
  <si>
    <t>Gastos en general</t>
  </si>
  <si>
    <t>Sin gasto</t>
  </si>
  <si>
    <t>Asistencia técnica</t>
  </si>
  <si>
    <t>Consumo en restaurantes</t>
  </si>
  <si>
    <t>Deducciones de las personas morales residentes en el extranjero</t>
  </si>
  <si>
    <t>Devoluciones, descuentos y bonificaciones extranjeras</t>
  </si>
  <si>
    <t>Donativos no onerosos ni remunerativos</t>
  </si>
  <si>
    <t>Gastos por partidas discontinuas y extraordinarias</t>
  </si>
  <si>
    <t>Gastos realizados en el ejercicio por proyectos de inversión y desarrollo tecnológico</t>
  </si>
  <si>
    <t>Intereses de préstamos invertidos en los fines del negocio</t>
  </si>
  <si>
    <t>Intereses moratorios</t>
  </si>
  <si>
    <t>Pagos efectuados a comisionistas y mediadores residentes en el extranjero</t>
  </si>
  <si>
    <t>Pérdida fiscal en enajenación de acciones</t>
  </si>
  <si>
    <t>Pérdida fiscal en enajenación de terrenos y activo fijo</t>
  </si>
  <si>
    <t>Pérdida por operaciones financieras derivadas</t>
  </si>
  <si>
    <t>Pérdidas por caso fortuito o fuerza mayor</t>
  </si>
  <si>
    <t>Pérdidas por créditos incobrables</t>
  </si>
  <si>
    <t>Primas por seguros o fianzas</t>
  </si>
  <si>
    <t>Pérdida cambiaria</t>
  </si>
  <si>
    <t>Uso de automóviles eléctricos, híbridos o accionados por hidrógeno</t>
  </si>
  <si>
    <t>Uso o goce de temporal de automóviles de combustión interna</t>
  </si>
  <si>
    <t>Aportaciones efectuadas en los términos de la Ley del INFONAVIT</t>
  </si>
  <si>
    <t>Aportaciones efectuadas en los términos de la Ley del SAR</t>
  </si>
  <si>
    <t>Aportaciones para jubilación y vejez</t>
  </si>
  <si>
    <t>Cuotas del seguro por desempleo</t>
  </si>
  <si>
    <t>Impuestos locales por conceptos de remuneración de salarios</t>
  </si>
  <si>
    <t>Remuneraciones a empleados o a terceros, que estén condicionadas al cobro de los abonos en las enajenaciones a plazos o en los contratos de arrendamiento financiero</t>
  </si>
  <si>
    <t>Construcciones</t>
  </si>
  <si>
    <t>Maquinaria y equipo</t>
  </si>
  <si>
    <t>Coeficiente de utilidad por aplicar en el ejercicio siguiente</t>
  </si>
  <si>
    <t>¿Estás obligado a calcular y pagar PTU del ejercicio que declara?</t>
  </si>
  <si>
    <t>Cuenta de Capital de Aportación (CUCA)</t>
  </si>
  <si>
    <t>Cuenta de Utilidad Fiscal Neta (CUFIN)</t>
  </si>
  <si>
    <t>¿Deseas informar sobre préstamos recibidos en el extranjero?</t>
  </si>
  <si>
    <t>Ventas y/o servicios nacionales</t>
  </si>
  <si>
    <t>Ventas y/o servicios extranjeros</t>
  </si>
  <si>
    <t>Devoluciones, descuentos y bonificaciones sobre ventas nacionales</t>
  </si>
  <si>
    <t>Devoluciones, descuentos y bonificaciones sobre ventas al extranjero</t>
  </si>
  <si>
    <t>Ingresos netos</t>
  </si>
  <si>
    <t>Inventario inicial</t>
  </si>
  <si>
    <t>Compras netas nacionales</t>
  </si>
  <si>
    <t>Compras netas de importación</t>
  </si>
  <si>
    <t>Inventario final</t>
  </si>
  <si>
    <t>Costo de las mercancías</t>
  </si>
  <si>
    <t>Mano de obra</t>
  </si>
  <si>
    <t>Maquilas</t>
  </si>
  <si>
    <t>Gastos indirectos de fabricación</t>
  </si>
  <si>
    <t>Costo de venta y/o servicios</t>
  </si>
  <si>
    <t>Gastos de operación</t>
  </si>
  <si>
    <t>Intereses devengados a favor nacionales</t>
  </si>
  <si>
    <t>Intereses devengados a favor del extranjero</t>
  </si>
  <si>
    <t>Intereses moratorios a favor nacionales</t>
  </si>
  <si>
    <t>Intereses moratorios a favor del extranjero</t>
  </si>
  <si>
    <t>Ganancia cambiaria</t>
  </si>
  <si>
    <t>Intereses devengados a cargo nacionales</t>
  </si>
  <si>
    <t>Intereses devengados a cargo del extranjero</t>
  </si>
  <si>
    <t>Intereses moratorios a cargo nacionales</t>
  </si>
  <si>
    <t>Intereses moratorios a cargo del extranjero</t>
  </si>
  <si>
    <t>Resultado por posición monetaria favorable</t>
  </si>
  <si>
    <t>Resultado por posición monetaria desfavorable</t>
  </si>
  <si>
    <t>Otras operaciones financieras nacionales</t>
  </si>
  <si>
    <t>Otras operaciones financieras extranjeras</t>
  </si>
  <si>
    <t>Resultado integral de financiamiento</t>
  </si>
  <si>
    <t>Otros gastos nacionales</t>
  </si>
  <si>
    <t>Otros gastos extranjeros</t>
  </si>
  <si>
    <t>Otros gastos</t>
  </si>
  <si>
    <t>Otros productos nacionales</t>
  </si>
  <si>
    <t>Otros productos extranjeros</t>
  </si>
  <si>
    <t>Otros productos</t>
  </si>
  <si>
    <t>Ingresos por partidas discontinuas y extraordinarias</t>
  </si>
  <si>
    <t>ISR</t>
  </si>
  <si>
    <t>PTU</t>
  </si>
  <si>
    <t>Utilidad en participación subsidiaria</t>
  </si>
  <si>
    <t>Pérdida en participación subsidiaria</t>
  </si>
  <si>
    <t>Efectos de reexpresión favorables excepto resultado por posición monetaria</t>
  </si>
  <si>
    <t>Efectos de reexpresión desfavorables excepto resultado por posición monetaria</t>
  </si>
  <si>
    <t>Utilidad neta</t>
  </si>
  <si>
    <t>Pérdida neta</t>
  </si>
  <si>
    <t>Inventarios</t>
  </si>
  <si>
    <t>Aportaciones para futuros aumentos de capital</t>
  </si>
  <si>
    <t>CAPITAL CONTABLE</t>
  </si>
  <si>
    <t>Utilidades acumuladas</t>
  </si>
  <si>
    <t>Pérdidas acumuladas</t>
  </si>
  <si>
    <t>*Ajuste anual por inflación acumulable</t>
  </si>
  <si>
    <t>*Anticipo de clientes</t>
  </si>
  <si>
    <t>*Intereses moratorios efectivamente cobrados</t>
  </si>
  <si>
    <t>*Ganancia en la enajenación de acciones o por reembolso de capital</t>
  </si>
  <si>
    <t>*Ganancia en la enajenación de terrenos y activo fijo</t>
  </si>
  <si>
    <t>*Inventario acumulable del ejercicio</t>
  </si>
  <si>
    <t>*Otros ingresos fiscales no contables</t>
  </si>
  <si>
    <t>*Costo de ventas contable</t>
  </si>
  <si>
    <t>*Depreciación y amortización contable</t>
  </si>
  <si>
    <t>*Gastos que no reúnen requisitos fiscales</t>
  </si>
  <si>
    <t>*ISR, IETU, IMPAC Y PTU</t>
  </si>
  <si>
    <t>*Pérdida contable en enajenación de acciones</t>
  </si>
  <si>
    <t>*Pérdida contable en enajenación de activo fijo</t>
  </si>
  <si>
    <t>*Pérdida en participación subsidiaria</t>
  </si>
  <si>
    <t>*Intereses devengados que exceden del valor de mercado y moratorios pagados o no</t>
  </si>
  <si>
    <t>*Otras deducciones contables no fiscales</t>
  </si>
  <si>
    <t>Ajuste anual por inflación deducible</t>
  </si>
  <si>
    <t>Costo de lo vendido fiscal</t>
  </si>
  <si>
    <t>Deducción de inversiones</t>
  </si>
  <si>
    <t>Estímulo fiscal por deducción inmediata de inversiones</t>
  </si>
  <si>
    <t>Donación de bienes básicos para la subsistencia humana</t>
  </si>
  <si>
    <t>Estímulo fiscal por contratar personas con discapacidad y/o adultos mayores</t>
  </si>
  <si>
    <t>Deducción del Impuesto sobre la Renta retenido a personas con discapacidad y/o adultos mayores</t>
  </si>
  <si>
    <t>Intereses moratorios efectivamente pagados</t>
  </si>
  <si>
    <t>Otras deducciones fiscales no contables</t>
  </si>
  <si>
    <t>Intereses moratorios devengados a favor cobrados o no</t>
  </si>
  <si>
    <t>Anticipos de clientes de ejercicios anteriores</t>
  </si>
  <si>
    <t>Saldos a favor de impuestos y su actualización</t>
  </si>
  <si>
    <t>Utilidad contable en enajenación de activo fijo</t>
  </si>
  <si>
    <t>Utilidad contable en enajenación de acciones</t>
  </si>
  <si>
    <t>Otros ingresos contables no fiscales</t>
  </si>
  <si>
    <t>*Utilidad o pérdida fiscal antes de PTU</t>
  </si>
  <si>
    <t>(+) Ingresos no manifestados anteriormente</t>
  </si>
  <si>
    <t>¿Obtuviste ingresos en el extranjero?</t>
  </si>
  <si>
    <t>Monto no deducible</t>
  </si>
  <si>
    <t>No</t>
  </si>
  <si>
    <t>PR / PNR</t>
  </si>
  <si>
    <t>Deducciones contables</t>
  </si>
  <si>
    <t>Diferencia</t>
  </si>
  <si>
    <t>Nómina monto no deducible</t>
  </si>
  <si>
    <t>Diferencia Cero</t>
  </si>
  <si>
    <t>A CARGO (A FAVOR)</t>
  </si>
  <si>
    <t>Utilidad o pérdida fiscal Determinación</t>
  </si>
  <si>
    <t>Check cero</t>
  </si>
  <si>
    <t>INFORMACIÓN CONTABLE</t>
  </si>
  <si>
    <t>INFORMACIÓN FISCAL</t>
  </si>
  <si>
    <t>Nombre:</t>
  </si>
  <si>
    <t>RFC:</t>
  </si>
  <si>
    <t xml:space="preserve">Ingresos </t>
  </si>
  <si>
    <t xml:space="preserve">(-) Deducciones </t>
  </si>
  <si>
    <t>(=) Utilidad Fiscal Proyectada</t>
  </si>
  <si>
    <t>(=) ISR proyectado</t>
  </si>
  <si>
    <t>(=) Utilidad Contable</t>
  </si>
  <si>
    <t>Gratificaciones</t>
  </si>
  <si>
    <t>Participación de los trabajadores en las utilidades</t>
  </si>
  <si>
    <t xml:space="preserve">Instrucciones: </t>
  </si>
  <si>
    <t>Método Indirecto</t>
  </si>
  <si>
    <t>Estado de Flujo de Efectivo</t>
  </si>
  <si>
    <t>(Pesos)</t>
  </si>
  <si>
    <t>Actividades de operación</t>
  </si>
  <si>
    <t>Anticipo a proveedores</t>
  </si>
  <si>
    <t>Activos intangibles</t>
  </si>
  <si>
    <t>Proveedores</t>
  </si>
  <si>
    <t>Flujo neto de efectivo de actividades de operación</t>
  </si>
  <si>
    <t>Actividades de inversión</t>
  </si>
  <si>
    <t>Instrumentos financieros a largo plazo</t>
  </si>
  <si>
    <t>Flujo neto de efectivo de actividades de inversión</t>
  </si>
  <si>
    <t>Actividades de financiamiento</t>
  </si>
  <si>
    <t>Cuentas por pagar a corto plazo</t>
  </si>
  <si>
    <t>Capital Social</t>
  </si>
  <si>
    <t>Flujo neto de efectivo de actividades de financiamiento</t>
  </si>
  <si>
    <t>Incremento/(Disminución) neto(a) de efectivo y equivalentes de efectivo</t>
  </si>
  <si>
    <t>Efectivo y equivalentes de efectivo:</t>
  </si>
  <si>
    <t>Nota: al presentar la anual, este valor se lo traerá en automático del BG.</t>
  </si>
  <si>
    <t>Comprobación</t>
  </si>
  <si>
    <t>Estado de Cambios en el Capital Contable</t>
  </si>
  <si>
    <t>Utilidad Neta</t>
  </si>
  <si>
    <t>Utilidades Acumuladas</t>
  </si>
  <si>
    <t>Pérdida Neta</t>
  </si>
  <si>
    <t>Pérdidas Acumuladas</t>
  </si>
  <si>
    <t>Resultado por Conversión de Operaciones Extranjeras</t>
  </si>
  <si>
    <t>Valuación de Coberturas de Flujos de Efectivo</t>
  </si>
  <si>
    <t>Participación en los Otros Resultados Integrales (ORI) de Asociadas</t>
  </si>
  <si>
    <t>Total Participación de la Controladora</t>
  </si>
  <si>
    <t>Participación de la No Controladora</t>
  </si>
  <si>
    <t>Total de Capital Contable</t>
  </si>
  <si>
    <t>Cambios en el capital en 2020</t>
  </si>
  <si>
    <t>Saldos al 01 de enero 2021</t>
  </si>
  <si>
    <t>Cambios en el capital en 2021</t>
  </si>
  <si>
    <t>Saldos al 31 de diciembre  2021</t>
  </si>
  <si>
    <t>Cambios en el capital en 2022</t>
  </si>
  <si>
    <t>Saldos al 01 de enero de 2020 previamente reportados</t>
  </si>
  <si>
    <t>Ajustes retrospectivos por corrección de errores</t>
  </si>
  <si>
    <t>Saldos al 31 de diciembre 2021</t>
  </si>
  <si>
    <t>Aportaciones de capital</t>
  </si>
  <si>
    <t>Reembolsos de capital</t>
  </si>
  <si>
    <t>Dividendos descuentados</t>
  </si>
  <si>
    <t>Resultado integral</t>
  </si>
  <si>
    <t>Capitalización de otros conceptos del capital contable</t>
  </si>
  <si>
    <t>Reserva de capital</t>
  </si>
  <si>
    <t>Otros resultados integrales</t>
  </si>
  <si>
    <t>Sin cambios en el capital</t>
  </si>
  <si>
    <t>Capital emitido</t>
  </si>
  <si>
    <t>Saldos al 31 de diciembre 2022</t>
  </si>
  <si>
    <t>2.- Revisar que los saldos cuadren.</t>
  </si>
  <si>
    <t>Saldo Inicial</t>
  </si>
  <si>
    <t>Saldo Final</t>
  </si>
  <si>
    <t>Variación ER</t>
  </si>
  <si>
    <t>Clasificación</t>
  </si>
  <si>
    <t>1.- Descargar la Balanza de Comprobación de ContaLink (en Excel y Detallada) a los cortes de Marzo, Junio, Septiembre, Noviembre y Diciembre.</t>
  </si>
  <si>
    <t>5.- Volver a revisar que los saldos cuadren.</t>
  </si>
  <si>
    <t>3.- Separar las celdas que vienen combinadas.</t>
  </si>
  <si>
    <t>8.- En la columna C, definir si la cuenta afecta el Balance General (B) o el Estado de Resultados (E).</t>
  </si>
  <si>
    <t>9.- En la columna D, definir si la cuenta es Partes Relacionadas (PR) o Partes No Relacionadas (PNR).</t>
  </si>
  <si>
    <t>Efectivo y equivalentes de efectivo</t>
  </si>
  <si>
    <t>Instrumentos financieros de negociación</t>
  </si>
  <si>
    <t>Cuentas y documentos por cobrar</t>
  </si>
  <si>
    <t>Estimación de cuentas incobrables</t>
  </si>
  <si>
    <t>Impuesto por recuperar</t>
  </si>
  <si>
    <t>Pagos anticipados</t>
  </si>
  <si>
    <t>Activos disponibles para venta</t>
  </si>
  <si>
    <t>Propiedades, plantas y equipo</t>
  </si>
  <si>
    <t>Cuentas y documentos por cobrar a largo plazo</t>
  </si>
  <si>
    <t>Crédito mercantil</t>
  </si>
  <si>
    <t>Inversiones en asociadas</t>
  </si>
  <si>
    <t>Instrumentos financieros por cobrar a largo plazo</t>
  </si>
  <si>
    <t>Préstamos bancarios</t>
  </si>
  <si>
    <t>Cuentas y documentos por pagar</t>
  </si>
  <si>
    <t>Instrumentos financieros</t>
  </si>
  <si>
    <t>Impuestos a la utilidad por pagar</t>
  </si>
  <si>
    <t>Anticipo de clientes</t>
  </si>
  <si>
    <t>Provisiones</t>
  </si>
  <si>
    <t>Impuestos por pagar</t>
  </si>
  <si>
    <t>Cuentas y documentos por pagar a largo plazo</t>
  </si>
  <si>
    <t>Rentas cobradas por anticipado</t>
  </si>
  <si>
    <t>Impuesto a la utilidad diferido por pagar</t>
  </si>
  <si>
    <t>Beneficio a empleados</t>
  </si>
  <si>
    <t>Provisiones a largo plazo</t>
  </si>
  <si>
    <t>Participación controladora</t>
  </si>
  <si>
    <t>Participación no controladora</t>
  </si>
  <si>
    <t>INPC</t>
  </si>
  <si>
    <t>Diciembre</t>
  </si>
  <si>
    <t>Mes</t>
  </si>
  <si>
    <t>Año</t>
  </si>
  <si>
    <t>Factor de Actualización</t>
  </si>
  <si>
    <t>Factor de Actualización - 1</t>
  </si>
  <si>
    <t>Diferencia (Deudas - Créditos)</t>
  </si>
  <si>
    <t>Julio</t>
  </si>
  <si>
    <t>Agosto</t>
  </si>
  <si>
    <t>Septiembre</t>
  </si>
  <si>
    <t>Octubre</t>
  </si>
  <si>
    <t>Noviembre</t>
  </si>
  <si>
    <t>Activo Circulante</t>
  </si>
  <si>
    <t>Pasivo Circulante</t>
  </si>
  <si>
    <t>Bancos</t>
  </si>
  <si>
    <t>Anticipo a Proveedores</t>
  </si>
  <si>
    <t>Garantías</t>
  </si>
  <si>
    <t>Deudores</t>
  </si>
  <si>
    <t>Acreedores Diversos</t>
  </si>
  <si>
    <t>Impuestos por Pagar</t>
  </si>
  <si>
    <t>Garantías Clientes</t>
  </si>
  <si>
    <t>Gastos de venta</t>
  </si>
  <si>
    <t>Gastos de administración</t>
  </si>
  <si>
    <t>Estado de Flujo de Efectivo Indirecto</t>
  </si>
  <si>
    <t>Pago por impuestos a la utilidad</t>
  </si>
  <si>
    <t>Cobros a clientes</t>
  </si>
  <si>
    <t>Disminución (Incremento) de inventarios</t>
  </si>
  <si>
    <t>Pago a proveedores</t>
  </si>
  <si>
    <t>Otros incrementos o disminuciones de operación</t>
  </si>
  <si>
    <t>Disminución (Incremento) de impuestos por recuperar</t>
  </si>
  <si>
    <t>Adquisición de propiedades, planta y equipo</t>
  </si>
  <si>
    <t>Adquisición de acciones</t>
  </si>
  <si>
    <t>Otros cobros por actividades de inversión</t>
  </si>
  <si>
    <t>Adquisición de otros activos</t>
  </si>
  <si>
    <t>Adquisición de activos intangibles</t>
  </si>
  <si>
    <t>Pago de préstamos con partes no relacionadas</t>
  </si>
  <si>
    <t>Entrada de efectivo por emisión de capital</t>
  </si>
  <si>
    <t>Estado de Cambios en el Capital</t>
  </si>
  <si>
    <t xml:space="preserve">Capital social </t>
  </si>
  <si>
    <t>Resultado por conversión de operaciones extranjeras</t>
  </si>
  <si>
    <t>Valuación de coberturas de flujos de efectivo</t>
  </si>
  <si>
    <t>Participación en los ORI de asociadas</t>
  </si>
  <si>
    <t>Total participación de la controladora</t>
  </si>
  <si>
    <t>Participación de la no controladora</t>
  </si>
  <si>
    <t>Artículo 17-A del Código Fiscal de la Federación</t>
  </si>
  <si>
    <t>1. Factor de Actualización</t>
  </si>
  <si>
    <t>2. Ajuste Anual por Inflación</t>
  </si>
  <si>
    <t>Artículo 45 de la Ley del Impuesto Sobre la Renta</t>
  </si>
  <si>
    <t>Artículo 46 de la Ley del Impuesto Sobre la Renta</t>
  </si>
  <si>
    <t>Artículo 44 de la Ley del Impuesto Sobre la Renta</t>
  </si>
  <si>
    <t>3. Reporte C17</t>
  </si>
  <si>
    <t>Monto Pérdida</t>
  </si>
  <si>
    <t>4. Pérdidas Fiscales Artículo 57 LISR</t>
  </si>
  <si>
    <t>Ajuste anual por inflación acumulable</t>
  </si>
  <si>
    <t>Ajuste Anual por Inflación Deducible</t>
  </si>
  <si>
    <t>Vacaciones</t>
  </si>
  <si>
    <t>Otras prestaciones al personal</t>
  </si>
  <si>
    <t>Estado de Situación Financiera y Estado de Resultados General</t>
  </si>
  <si>
    <t>Estado de Situación Financiera 2023</t>
  </si>
  <si>
    <t>ACTIVO</t>
  </si>
  <si>
    <t>ACTIVO CIRCULANTE</t>
  </si>
  <si>
    <t>PASIVO</t>
  </si>
  <si>
    <t>PASIVO CIRCULANTE</t>
  </si>
  <si>
    <t>ACTIVO NO CIRCULANTE</t>
  </si>
  <si>
    <t>PASIVO NO CIRCULANTE</t>
  </si>
  <si>
    <t>SUMA ACTIVO</t>
  </si>
  <si>
    <t>SUMA PASIVO</t>
  </si>
  <si>
    <t>SUMA CAPITAL CONTABLE</t>
  </si>
  <si>
    <t>SUMA PASIVO Y CAPITAL CONTABLE</t>
  </si>
  <si>
    <t>Notas:</t>
  </si>
  <si>
    <t>ER</t>
  </si>
  <si>
    <t>BG (AC)</t>
  </si>
  <si>
    <t>BG (ANC)</t>
  </si>
  <si>
    <t>BG (PC)</t>
  </si>
  <si>
    <t>BG (PNC)</t>
  </si>
  <si>
    <t>BG (C)</t>
  </si>
  <si>
    <t>Resultado bruto</t>
  </si>
  <si>
    <t>Resultado de operación</t>
  </si>
  <si>
    <t>Gastos financieros</t>
  </si>
  <si>
    <t>Resultado antes de impuestos</t>
  </si>
  <si>
    <t>Resultado neto</t>
  </si>
  <si>
    <t>Del 1 de Enero del 2023 al 31 de Diciembre del 2023</t>
  </si>
  <si>
    <t>Al principio del 2023</t>
  </si>
  <si>
    <t>Al término del 2023</t>
  </si>
  <si>
    <t>Depreciaciones y amortizaciones</t>
  </si>
  <si>
    <t>7.- Con base en el número de cuenta, asignar la clasificación de la columna B.</t>
  </si>
  <si>
    <t>DEDUCCIONES FISCALES NO CONTABLES</t>
  </si>
  <si>
    <t>INGRESOS CONTABLES NO FISCALES</t>
  </si>
  <si>
    <t>Fecha Corte: 31 de marzo del 2023</t>
  </si>
  <si>
    <t>(-) Pagos Provisionales</t>
  </si>
  <si>
    <t>(=) Impuesto a cargo (a favor)</t>
  </si>
  <si>
    <t>Coeficiente Proyectado</t>
  </si>
  <si>
    <t>Pagos provisionales de ISR</t>
  </si>
  <si>
    <t>1.- Cuestionarse sobre el tema de Partes Relacionadas y Partes No Relacionadas.</t>
  </si>
  <si>
    <t>Artículo 179 5to Párrafo de la Ley del Impuesto sobre la Renta</t>
  </si>
  <si>
    <t>2.- En el caso de que se sepa que se tuvo algún ingreso o costo con PR y no está clasificado debidamente en ContaLink, hacer la correción en ContaLink para presentarlo adecuadamente en el ER.</t>
  </si>
  <si>
    <t>3.- Cuando se esté trabajando en la versión final de este archivo (para presentar la Declaración Anual), registrar en ContaLink las provisiones de ISR y PTU, que serán gastos contables no fiscales (en caso de tener utilidad fiscal). El cálculo de PTU se debe solicitar al equipo de Payroll en cuanto se tenga el resultado fiscal.</t>
  </si>
  <si>
    <t>1.- Anticipo de clientes de ejercicios anteriores solamente se acumulan en un ejercicio y no se deben volver a acumular.</t>
  </si>
  <si>
    <t>2. Para responder la pregunta ¿Obtuviste ingresos en el extranjero?, hay que mandar correo al cliente preguntando esto.</t>
  </si>
  <si>
    <t>1.- La naturaleza de esta pestaña es conciliar el resultado contable con el fiscal, puesto que algo que contablemente pudiera ser un gasto, pudiera no ser una deducción fiscal y vice-versa; así como con los ingresos puede suceder lo mismo.</t>
  </si>
  <si>
    <t>Ejemplos (existen 4 escenarios):</t>
  </si>
  <si>
    <t>- Ingreso contable no fiscal: ingresos por las actualizaciones del IVA obtenido en devolución.</t>
  </si>
  <si>
    <t>- Deducción contable no fiscal: depreciaciones o amortizaciones de activos superiores a la tasa fiscal o en el caso de activos que no serán fiscalmente deducibles.</t>
  </si>
  <si>
    <t>- Deducción fiscal no contable: ajuste por inflación deducible.</t>
  </si>
  <si>
    <t>- Ingreso fiscal no contable: ajuste anual por inflación acumulable.</t>
  </si>
  <si>
    <t>Capítulo VIII de la Ley Federal del Trabajo</t>
  </si>
  <si>
    <t>3.- Es importante revisar si a la empresa le aplica la deducción por Capitalización Delgada: Artículo 28 Fracción XXVII de la Ley del Impuesto sobre la Renta</t>
  </si>
  <si>
    <t>Artículo 78 de la Ley del Impuesto sobre la Renta</t>
  </si>
  <si>
    <t>1.- Pérdidas fiscales de ejercicios anteriores pendientes de disminuir deberán está formuladas para que provengan de la celda donde se presenta el cálculo (Pestaña: AAI - Pérdidas).</t>
  </si>
  <si>
    <t>Estímulos</t>
  </si>
  <si>
    <t>Saldos a favor de ISR</t>
  </si>
  <si>
    <t>Retenciones provenientes del extranjero</t>
  </si>
  <si>
    <t>(-) Pérdidas de Ejercicios Anteriores</t>
  </si>
  <si>
    <t>(=) Resultado Fiscal</t>
  </si>
  <si>
    <t>(x) ISR</t>
  </si>
  <si>
    <t>(-) Estímulos</t>
  </si>
  <si>
    <t>(-) Saldos a favor de ISR</t>
  </si>
  <si>
    <t>(-) Retenciones provenientes del extranjero</t>
  </si>
  <si>
    <t>(-) Costos</t>
  </si>
  <si>
    <t>(-) Gastos</t>
  </si>
  <si>
    <t>(=) Utilidad Antes de Impuestos</t>
  </si>
  <si>
    <t>(-) Provisiones de Impuestos</t>
  </si>
  <si>
    <t>1a</t>
  </si>
  <si>
    <t xml:space="preserve">Actualización de las pérdidas: </t>
  </si>
  <si>
    <t xml:space="preserve">1.- Del primer mes de la segunda mitad al último mes de la segunda mitad. Si el ejercicio es completo, el primer mes de la segunda mitad será julio. Si el ejercicio es incompleto impar se considerara como primer mes de la segunda mitad el mes inmediato posterior al que corresponda la mitad. Ejemplo: Inicio de operaciones en abril 2023 (periodo impar de 9 meses) la mitad serían 4.5 meses correspondiendo al mes de agosto, en este caso el primer mes de la segunda mitad sería septiembre por considerarse el mes inmediato siguiente al que corresponde la mitad </t>
  </si>
  <si>
    <t xml:space="preserve">2.- La parte de la perdida fiscal de ejercicios anteriores ya actualizada pendiente de aplicar contra utilidades fiscales se actualizará desde el mes que se actualizó por última vez y hasta el último mes de la primera mitad del ejercicio en el que se aplicará. </t>
  </si>
  <si>
    <t>2a</t>
  </si>
  <si>
    <t>3a</t>
  </si>
  <si>
    <t xml:space="preserve">Factor </t>
  </si>
  <si>
    <t>Pérdida Actualizada</t>
  </si>
  <si>
    <t>CIA</t>
  </si>
  <si>
    <t>Determinación del saldo de la Cuenta de Capital de Aportación (CUCA)</t>
  </si>
  <si>
    <t>Fecha</t>
  </si>
  <si>
    <t xml:space="preserve">Movimiento Efectuado </t>
  </si>
  <si>
    <t xml:space="preserve">Saldo Anterior CUCA </t>
  </si>
  <si>
    <t xml:space="preserve">INPC Mes Movimiento </t>
  </si>
  <si>
    <t xml:space="preserve">INPC Movimiento Anterior </t>
  </si>
  <si>
    <t xml:space="preserve">Factor Actualización </t>
  </si>
  <si>
    <t xml:space="preserve">Saldo CUCA a Movimiento </t>
  </si>
  <si>
    <t xml:space="preserve">Monto del Movimiento </t>
  </si>
  <si>
    <t>Saldo CUCA Actualizado</t>
  </si>
  <si>
    <t>Determinación del saldo actualizado de la Cuenta de Utilidad Fiscal Neta (CUFIN)</t>
  </si>
  <si>
    <t>CIERRE DEL EJERCICIO</t>
  </si>
  <si>
    <t>ÚLTIMO INPC</t>
  </si>
  <si>
    <t>REEMBOLSO DE CAPITAL</t>
  </si>
  <si>
    <t xml:space="preserve">Fecha de Movimiento </t>
  </si>
  <si>
    <t>Saldo Anteriror CUFIN</t>
  </si>
  <si>
    <t xml:space="preserve">Fecha Movimiento </t>
  </si>
  <si>
    <t xml:space="preserve">Última Actualización </t>
  </si>
  <si>
    <t xml:space="preserve">Factor de Actualización </t>
  </si>
  <si>
    <t xml:space="preserve">Saldo CUFIN Actualizado </t>
  </si>
  <si>
    <t xml:space="preserve">Monto Movimiento </t>
  </si>
  <si>
    <t xml:space="preserve"> Saldo CUNFIN a Movimiento </t>
  </si>
  <si>
    <t>CUFIN A PARTIR DE ____</t>
  </si>
  <si>
    <t>Determinación de la Utilidad Fiscal Neta del Ejercicio</t>
  </si>
  <si>
    <t>DEL</t>
  </si>
  <si>
    <t xml:space="preserve">NO </t>
  </si>
  <si>
    <t>INDICE NACIONAL DE PRECIOS AL CONSUMIDOR</t>
  </si>
  <si>
    <t>CON BASE EN 2010=100</t>
  </si>
  <si>
    <t xml:space="preserve">Año </t>
  </si>
  <si>
    <t xml:space="preserve"> Fecha de Cierre del Ejercicio</t>
  </si>
  <si>
    <t xml:space="preserve">Pérdida Fiscal </t>
  </si>
  <si>
    <t xml:space="preserve">Utilidad Fiscal </t>
  </si>
  <si>
    <t xml:space="preserve">Pérdidas Amortizadas </t>
  </si>
  <si>
    <t xml:space="preserve">Resultado Fiscal </t>
  </si>
  <si>
    <t>ISR del Ejercicio 
(-)</t>
  </si>
  <si>
    <t>PTU del Ejercicio 
(-)</t>
  </si>
  <si>
    <t>Partidas ND 
(-)</t>
  </si>
  <si>
    <t xml:space="preserve">Utilidad Fiscal Neta </t>
  </si>
  <si>
    <t>CUFIN a ____</t>
  </si>
  <si>
    <t>Ejemplo:</t>
  </si>
  <si>
    <t>PNR</t>
  </si>
  <si>
    <t>PR</t>
  </si>
  <si>
    <t>Columna</t>
  </si>
  <si>
    <t>Anticipos de clientes del ejercicio</t>
  </si>
  <si>
    <t>Ganancia en la enajenación de acciones o por reembolso de capital</t>
  </si>
  <si>
    <t>Ganancia en la enajenación de terrenos y activo fijo</t>
  </si>
  <si>
    <t>Ganancia por pago en especie</t>
  </si>
  <si>
    <t>Ingresos obtenidos por apoyos gubernamentales</t>
  </si>
  <si>
    <t>Ingresos por partidas discontinuadas y extraordinarias</t>
  </si>
  <si>
    <t>Ingresos presuntos</t>
  </si>
  <si>
    <t>Recuperación de cuentas incobrables</t>
  </si>
  <si>
    <t>Recuperación por seguros y fianzas</t>
  </si>
  <si>
    <t>Utilidad en partciapaciopon subsidiaria</t>
  </si>
  <si>
    <t>Utilidasd fiscal por enajenacion o cesión de cartera</t>
  </si>
  <si>
    <t>Recuperaciones de cartera de crédito</t>
  </si>
  <si>
    <t>Primas emitidas</t>
  </si>
  <si>
    <t>Consolidación de la nuda propiedad y usufructo de un bien</t>
  </si>
  <si>
    <t>Ingreso acumulable por liberación de reservas</t>
  </si>
  <si>
    <t>Por adjudicación judicial</t>
  </si>
  <si>
    <t>Otros ingresos o productos</t>
  </si>
  <si>
    <t>Mejoras en construcciones e instalaciones</t>
  </si>
  <si>
    <t>Adquisición de bienes de importación (cumplir requisitos legales)</t>
  </si>
  <si>
    <t>Asistencia técnica de transferencia de tecnologia o de regalías</t>
  </si>
  <si>
    <t>Contribuciones pagadas, excepto ISR, Impuesto local por remuneración de salarios; así como IVA e IEPS (cuando tiene derecho a acreditarlos)</t>
  </si>
  <si>
    <t>Devoluciones, descuentos y bonificaciones nacionales</t>
  </si>
  <si>
    <t>Honorarios pagados a extranjeros</t>
  </si>
  <si>
    <t>IEPS trasladado o pagado (cuando no tenga derecho a acreditarlo)</t>
  </si>
  <si>
    <t>Los intereses devengos a cargo en el ejercicio sin ajuste alguno</t>
  </si>
  <si>
    <t>Pagos de honorarios o gratificaciones a administradores, comisarios, directores, gerentes generales o miembros del consejo directivo, de vigilancia, consultivos o de cualquiera otra indole</t>
  </si>
  <si>
    <t>Uso o goce temporal de bienes pagados a extranjeros</t>
  </si>
  <si>
    <t>Perdida fiscal en enajenación de bienes adjudicados</t>
  </si>
  <si>
    <t>Pérdida fiscal por enajenación o cesión de cartera</t>
  </si>
  <si>
    <t>Castigos</t>
  </si>
  <si>
    <t>Condonaciones, bonificaciones y descuentos sobre la cartera Pérdida por operaciones derivadas referidas a tipo de cambio</t>
  </si>
  <si>
    <t>Aportaciones al ipab</t>
  </si>
  <si>
    <t>Comisiones a agentes</t>
  </si>
  <si>
    <t>Compensaciones adicionales a agentes</t>
  </si>
  <si>
    <t>Comisiones por reaseguro y reafianzamiento tomado</t>
  </si>
  <si>
    <t>Primas cedidas</t>
  </si>
  <si>
    <t>Artículos y enseres de limpieza</t>
  </si>
  <si>
    <t>Propaganda y publicidad</t>
  </si>
  <si>
    <t>Papelería y utiles</t>
  </si>
  <si>
    <t>Gastos de matenimiento</t>
  </si>
  <si>
    <t>Pago a personas físicas exentas del ISR que se dediquen exclusivamente a las actividades agrícolas, ganaderas, silvícolas o pesqueras</t>
  </si>
  <si>
    <t>Costo de los libros, periódicos y revistas</t>
  </si>
  <si>
    <t>Gastos realizados en el pago de servicios por el uso de infraestructura carretera</t>
  </si>
  <si>
    <t>Pago de peaje para Transporte Público de Personas</t>
  </si>
  <si>
    <t>Pago de peaje para Transporte Público de Carga</t>
  </si>
  <si>
    <t>Pago de peaje para Transporte Público Turístico</t>
  </si>
  <si>
    <t>Pago de peaje para Transporte Privado de Personas</t>
  </si>
  <si>
    <t>Pago de peaje para Transporte Privado de Carga</t>
  </si>
  <si>
    <t>Pago de peaje para Transporte Privado Turístico</t>
  </si>
  <si>
    <t>Pago del derecho especial sobre minería</t>
  </si>
  <si>
    <t>IVA trasladado o pagado (cuando no tenga derecho a acreditarlo)</t>
  </si>
  <si>
    <t>Aportaciones efectuadas para la creación o incremento de reservas para fondos de pensiones o jubilaciones del personal</t>
  </si>
  <si>
    <t>Cuotas pagadas por los patrones al Instituto Mexicano del Seguro Social</t>
  </si>
  <si>
    <t>Las provisiones para la creación o el incremento de reservas complementarias relacionadas con las gratificaciones a los trabajadores correspondientes al ejercicio de Otros conceptos</t>
  </si>
  <si>
    <t>Gastos relacionados a la mano de obra</t>
  </si>
  <si>
    <t>Deduccioón de inversiones para costo de lo vendido</t>
  </si>
  <si>
    <t>Costo de lo vendido</t>
  </si>
  <si>
    <t>Gastos indirectos</t>
  </si>
  <si>
    <t>Importe de las materias primas</t>
  </si>
  <si>
    <t>Mano de obra directa</t>
  </si>
  <si>
    <t>Costos indirectos de fabricación</t>
  </si>
  <si>
    <t>Anticipos y rendimientos de sociedades civiles y cooperativas</t>
  </si>
  <si>
    <t>Honorarios pagados a personas físicas / RESICO</t>
  </si>
  <si>
    <t>I/D</t>
  </si>
  <si>
    <t>Deducciones Autorizadas</t>
  </si>
  <si>
    <t>Monto de sueldo no deducible</t>
  </si>
  <si>
    <t>Ingresos Nominales y Deducciones Autorizadas</t>
  </si>
  <si>
    <t>Gastos y cargos diferidos</t>
  </si>
  <si>
    <t>Ferrocarriles</t>
  </si>
  <si>
    <t>Embarcaciones</t>
  </si>
  <si>
    <t>Aviones</t>
  </si>
  <si>
    <t>Automoviles</t>
  </si>
  <si>
    <t>Computadoras</t>
  </si>
  <si>
    <t>Dados troqueles moldes matrices y herramental</t>
  </si>
  <si>
    <t>Semovientes y vegetales</t>
  </si>
  <si>
    <t>Comunicaciones telefonicas</t>
  </si>
  <si>
    <t>Comunicaciones satelitales</t>
  </si>
  <si>
    <t>Adaptaciones que se realicen a instalaciones al activo fijo</t>
  </si>
  <si>
    <t>Maquinaria y equipo para la generación de energía</t>
  </si>
  <si>
    <t>Bicicletas</t>
  </si>
  <si>
    <t>Derecho de usufructo</t>
  </si>
  <si>
    <t>ISR 2022</t>
  </si>
  <si>
    <t>10. En la columna E, definir si la categoría es de ingreso nominal, o en su caso de deducción autorizada.</t>
  </si>
  <si>
    <t>4.- Eliminar las cuentas de mayor (negritas) y considerar cuentas duplicadas.</t>
  </si>
  <si>
    <t>6.- Pasar la Balanza a esta pestaña (F-K).</t>
  </si>
  <si>
    <t>CUCA A DIC 2023</t>
  </si>
  <si>
    <t>Gastos no deducibles</t>
  </si>
  <si>
    <t>Utilidades (pérdidas) del ejercicio en curso</t>
  </si>
  <si>
    <t>Depósitos en garantía</t>
  </si>
  <si>
    <t>Otros activos a corto plazo</t>
  </si>
  <si>
    <t>Otros pasivos a corto plazo</t>
  </si>
  <si>
    <t>Pérdida fiscal en enajenación de bienes adjudicados</t>
  </si>
  <si>
    <t>Capital</t>
  </si>
  <si>
    <t>Estado de Resultados 2024</t>
  </si>
  <si>
    <t>Cálculo Fiscal Anticipado - Ejercicio 2024</t>
  </si>
  <si>
    <t>Clientes nacionales</t>
  </si>
  <si>
    <t>IVA a favor</t>
  </si>
  <si>
    <t>IVA acreditable pagado</t>
  </si>
  <si>
    <t>IVA pendiente de pago</t>
  </si>
  <si>
    <t>Anticipo a proveedores nacional</t>
  </si>
  <si>
    <t>Proveedores nacionales</t>
  </si>
  <si>
    <t>Anticipo de cliente nacional</t>
  </si>
  <si>
    <t>IVA trasladado no cobrado</t>
  </si>
  <si>
    <t>Provisión de sueldos y salarios por pagar</t>
  </si>
  <si>
    <t>Impuestos retenidos de ISR por servicios profesionales</t>
  </si>
  <si>
    <t>Retenciones de IMSS a los trabajadores</t>
  </si>
  <si>
    <t>Capital fijo</t>
  </si>
  <si>
    <t>Ventas y/o servicios gravados a la tasa general</t>
  </si>
  <si>
    <t>Servicios administrativos</t>
  </si>
  <si>
    <t>Honorarios a personas físicas residentes nacionales</t>
  </si>
  <si>
    <t>Papelería y artículos de oficina</t>
  </si>
  <si>
    <t>Gastos no deducibles (sin requisitos fiscales)</t>
  </si>
  <si>
    <t>Otros gastos de administración</t>
  </si>
  <si>
    <t>Comisiones bancarias</t>
  </si>
  <si>
    <t>Utilidad cambiaria</t>
  </si>
  <si>
    <t>113-01</t>
  </si>
  <si>
    <t>118-01</t>
  </si>
  <si>
    <t>119-01</t>
  </si>
  <si>
    <t>120-01</t>
  </si>
  <si>
    <t>206-01</t>
  </si>
  <si>
    <t>209-01</t>
  </si>
  <si>
    <t>210-01</t>
  </si>
  <si>
    <t>216-04</t>
  </si>
  <si>
    <t>216-11</t>
  </si>
  <si>
    <t>301-01</t>
  </si>
  <si>
    <t>304-05</t>
  </si>
  <si>
    <t>401-01</t>
  </si>
  <si>
    <t>603-32</t>
  </si>
  <si>
    <t>603-34</t>
  </si>
  <si>
    <t>603-49</t>
  </si>
  <si>
    <t>603-55</t>
  </si>
  <si>
    <t>603-81</t>
  </si>
  <si>
    <t>603-81-01</t>
  </si>
  <si>
    <t>603-81-02</t>
  </si>
  <si>
    <t>603-81-03</t>
  </si>
  <si>
    <t>603-81-04</t>
  </si>
  <si>
    <t>603-82</t>
  </si>
  <si>
    <t>603-87</t>
  </si>
  <si>
    <t>701-01</t>
  </si>
  <si>
    <t>701-10</t>
  </si>
  <si>
    <t>702-01</t>
  </si>
  <si>
    <t>102-03</t>
  </si>
  <si>
    <t>102-04</t>
  </si>
  <si>
    <t>102-05</t>
  </si>
  <si>
    <t>102-06</t>
  </si>
  <si>
    <t>105-01</t>
  </si>
  <si>
    <t>155-01</t>
  </si>
  <si>
    <t>171-04</t>
  </si>
  <si>
    <t>Depreciación acumulada de mobiliario y equipo de oficina</t>
  </si>
  <si>
    <t>201-01</t>
  </si>
  <si>
    <t>205-01</t>
  </si>
  <si>
    <t>Socios, accionistas o representante legal</t>
  </si>
  <si>
    <t>210-02</t>
  </si>
  <si>
    <t>Provisión de vacaciones por pagar</t>
  </si>
  <si>
    <t>210-03</t>
  </si>
  <si>
    <t>Provisión de aguinaldo por pagar</t>
  </si>
  <si>
    <t>210-08</t>
  </si>
  <si>
    <t>211-01</t>
  </si>
  <si>
    <t>Provisión de IMSS patronal por pagar</t>
  </si>
  <si>
    <t>211-02</t>
  </si>
  <si>
    <t>Provisión de SAR por pagar</t>
  </si>
  <si>
    <t>211-03</t>
  </si>
  <si>
    <t>Provisión de infonavit por pagar</t>
  </si>
  <si>
    <t>212-01</t>
  </si>
  <si>
    <t>Provisión de impuesto estatal sobre nómina por pagar</t>
  </si>
  <si>
    <t>216-01</t>
  </si>
  <si>
    <t>Impuestos retenidos de ISR por sueldos y salarios</t>
  </si>
  <si>
    <t>216-10</t>
  </si>
  <si>
    <t>Impuestos retenidos de IVA</t>
  </si>
  <si>
    <t>301-02</t>
  </si>
  <si>
    <t>Capital variable</t>
  </si>
  <si>
    <t>301-03</t>
  </si>
  <si>
    <t>304-02</t>
  </si>
  <si>
    <t>Pérdida del ejercicio 2022</t>
  </si>
  <si>
    <t>304-06</t>
  </si>
  <si>
    <t>603-01</t>
  </si>
  <si>
    <t>603-06</t>
  </si>
  <si>
    <t>603-07</t>
  </si>
  <si>
    <t>603-12</t>
  </si>
  <si>
    <t>603-26</t>
  </si>
  <si>
    <t>Cuotas al IMSS</t>
  </si>
  <si>
    <t>603-27</t>
  </si>
  <si>
    <t>Aportaciones al infonavit</t>
  </si>
  <si>
    <t>603-28</t>
  </si>
  <si>
    <t>Aportaciones al SAR</t>
  </si>
  <si>
    <t>603-29</t>
  </si>
  <si>
    <t>Impuesto estatal sobre nóminas</t>
  </si>
  <si>
    <t>603-38</t>
  </si>
  <si>
    <t>Honorarios a personas morales residentes nacionales</t>
  </si>
  <si>
    <t>603-50</t>
  </si>
  <si>
    <t>Teléfono, internet</t>
  </si>
  <si>
    <t>603-59</t>
  </si>
  <si>
    <t>Recargos fiscales</t>
  </si>
  <si>
    <t>603-60</t>
  </si>
  <si>
    <t>Cuotas y suscripciones</t>
  </si>
  <si>
    <t>603-61</t>
  </si>
  <si>
    <t>603-81-05</t>
  </si>
  <si>
    <t>603-86</t>
  </si>
  <si>
    <t>603-91</t>
  </si>
  <si>
    <t>702-04</t>
  </si>
  <si>
    <t>Intereses a favor bancarios nacional</t>
  </si>
  <si>
    <t>B</t>
  </si>
  <si>
    <t>E</t>
  </si>
  <si>
    <t>24XORO</t>
  </si>
  <si>
    <t>XOR160401DR4</t>
  </si>
  <si>
    <t>LIBERTAD MXN</t>
  </si>
  <si>
    <t>City National Bank</t>
  </si>
  <si>
    <t>BANORTE</t>
  </si>
  <si>
    <t>LIBERTAD MXN CONCENTRADORA</t>
  </si>
  <si>
    <t>102-07</t>
  </si>
  <si>
    <t>AFIRME</t>
  </si>
  <si>
    <t>102-08</t>
  </si>
  <si>
    <t>AFIRME Concentradora</t>
  </si>
  <si>
    <t>102-09</t>
  </si>
  <si>
    <t>Banco Base</t>
  </si>
  <si>
    <t>105-02</t>
  </si>
  <si>
    <t>Clientes extranjeros</t>
  </si>
  <si>
    <t>107-08</t>
  </si>
  <si>
    <t>CEMEX</t>
  </si>
  <si>
    <t>107-11</t>
  </si>
  <si>
    <t>Remesas en tránsito</t>
  </si>
  <si>
    <t>107-12</t>
  </si>
  <si>
    <t>Pruebas</t>
  </si>
  <si>
    <t>107-14</t>
  </si>
  <si>
    <t xml:space="preserve">Remesas por recuperar </t>
  </si>
  <si>
    <t>113-09</t>
  </si>
  <si>
    <t>ISR retenido por intereses</t>
  </si>
  <si>
    <t>156-01</t>
  </si>
  <si>
    <t>Equipo de cómputo</t>
  </si>
  <si>
    <t>156-01-01</t>
  </si>
  <si>
    <t>Equipo de computo ND</t>
  </si>
  <si>
    <t>171-05</t>
  </si>
  <si>
    <t>Depreciación acumulada de equipo de cómputo</t>
  </si>
  <si>
    <t>176-01</t>
  </si>
  <si>
    <t>176-02</t>
  </si>
  <si>
    <t>Software</t>
  </si>
  <si>
    <t>176-03</t>
  </si>
  <si>
    <t>Marca</t>
  </si>
  <si>
    <t>176-04</t>
  </si>
  <si>
    <t>CNBV</t>
  </si>
  <si>
    <t>176-05</t>
  </si>
  <si>
    <t>Geomarketing</t>
  </si>
  <si>
    <t>176-06</t>
  </si>
  <si>
    <t>Página Web</t>
  </si>
  <si>
    <t>176-07</t>
  </si>
  <si>
    <t>Set-up fee pick up cash Afrime</t>
  </si>
  <si>
    <t>183-04</t>
  </si>
  <si>
    <t>Amortización acumulada de activos intangibles</t>
  </si>
  <si>
    <t>184-02</t>
  </si>
  <si>
    <t>Depósitos de arrendamiento de bienes inmuebles</t>
  </si>
  <si>
    <t>184-03</t>
  </si>
  <si>
    <t>Otros depósitos en garantía</t>
  </si>
  <si>
    <t>202-03-01</t>
  </si>
  <si>
    <t>Nicolas Noriega</t>
  </si>
  <si>
    <t>205-07</t>
  </si>
  <si>
    <t>Choice Transmisiones</t>
  </si>
  <si>
    <t>205-10</t>
  </si>
  <si>
    <t>Golden Money Transmiter</t>
  </si>
  <si>
    <t>205-11</t>
  </si>
  <si>
    <t>Remesas por pagar</t>
  </si>
  <si>
    <t>205-12</t>
  </si>
  <si>
    <t>Maxitransfer</t>
  </si>
  <si>
    <t>205-13</t>
  </si>
  <si>
    <t>La Nacional</t>
  </si>
  <si>
    <t>205-14</t>
  </si>
  <si>
    <t>Girosol</t>
  </si>
  <si>
    <t>205-15</t>
  </si>
  <si>
    <t>Intercambio Express</t>
  </si>
  <si>
    <t>205-16</t>
  </si>
  <si>
    <t>Comisiones por pagar</t>
  </si>
  <si>
    <t>205-17</t>
  </si>
  <si>
    <t>Devolución en exceso</t>
  </si>
  <si>
    <t>205-18</t>
  </si>
  <si>
    <t>Order Express</t>
  </si>
  <si>
    <t>205-21</t>
  </si>
  <si>
    <t>Sigue</t>
  </si>
  <si>
    <t>205-22</t>
  </si>
  <si>
    <t>Terrapay</t>
  </si>
  <si>
    <t>205-23</t>
  </si>
  <si>
    <t>Tiendas GranD</t>
  </si>
  <si>
    <t>205-24</t>
  </si>
  <si>
    <t>Viamericas</t>
  </si>
  <si>
    <t>205-25</t>
  </si>
  <si>
    <t>Ria Money</t>
  </si>
  <si>
    <t>205-26</t>
  </si>
  <si>
    <t>Barri Financia</t>
  </si>
  <si>
    <t>205-27</t>
  </si>
  <si>
    <t>Temporal</t>
  </si>
  <si>
    <t>205-28</t>
  </si>
  <si>
    <t>DINEX</t>
  </si>
  <si>
    <t>205-29</t>
  </si>
  <si>
    <t>Wester Union</t>
  </si>
  <si>
    <t>Provisión de prima vacacional por pagar</t>
  </si>
  <si>
    <t>216-03</t>
  </si>
  <si>
    <t>Impuestos retenidos de ISR por arrendamiento</t>
  </si>
  <si>
    <t>251-03-01</t>
  </si>
  <si>
    <t>Choice - Fondeo para apertura</t>
  </si>
  <si>
    <t>Pérdida del ejercicio 2018</t>
  </si>
  <si>
    <t>Pérdida del ejercicio 2017</t>
  </si>
  <si>
    <t>Pérdida del ejercicio 2019</t>
  </si>
  <si>
    <t>304-07</t>
  </si>
  <si>
    <t>Pérdida del ejercicio 2020</t>
  </si>
  <si>
    <t>304-08</t>
  </si>
  <si>
    <t>Pérdida del ejercicio 2021</t>
  </si>
  <si>
    <t>304-09</t>
  </si>
  <si>
    <t>304-10</t>
  </si>
  <si>
    <t>Pérdida del ejercicio 2023</t>
  </si>
  <si>
    <t>401-04</t>
  </si>
  <si>
    <t>Ventas y/o servicios gravados al 0%</t>
  </si>
  <si>
    <t>403-06</t>
  </si>
  <si>
    <t>Actualización devoluciones IVA</t>
  </si>
  <si>
    <t>501-01</t>
  </si>
  <si>
    <t>Costo de venta</t>
  </si>
  <si>
    <t>502-01</t>
  </si>
  <si>
    <t>Compras nacionales</t>
  </si>
  <si>
    <t>603-45</t>
  </si>
  <si>
    <t>Arrendamiento a personas físicas residentes nacionales</t>
  </si>
  <si>
    <t>603-48</t>
  </si>
  <si>
    <t>603-56</t>
  </si>
  <si>
    <t>Mantenimiento y conservación</t>
  </si>
  <si>
    <t>603-58</t>
  </si>
  <si>
    <t>Otros impuestos y derechos</t>
  </si>
  <si>
    <t>603-72</t>
  </si>
  <si>
    <t>Comisiones</t>
  </si>
  <si>
    <t>Vehiculo ND</t>
  </si>
  <si>
    <t>Telefonía</t>
  </si>
  <si>
    <t>Prestación</t>
  </si>
  <si>
    <t>Gastos de Infraestructura</t>
  </si>
  <si>
    <t>603-85</t>
  </si>
  <si>
    <t>Servicios Contables</t>
  </si>
  <si>
    <t>Viáticos ND</t>
  </si>
  <si>
    <t>Sueldos ND</t>
  </si>
  <si>
    <t>TelConnect</t>
  </si>
  <si>
    <t>614-01</t>
  </si>
  <si>
    <t>Amortización de gastos diferidos</t>
  </si>
  <si>
    <t>TRASPASO BANCARIO</t>
  </si>
  <si>
    <t>Periodo</t>
  </si>
  <si>
    <t>Número de facturas</t>
  </si>
  <si>
    <t>Subtotal</t>
  </si>
  <si>
    <t>Descuento</t>
  </si>
  <si>
    <t>Subtotal - Descuento</t>
  </si>
  <si>
    <t>Impuestos retenidos</t>
  </si>
  <si>
    <t>Impuestos trasladados</t>
  </si>
  <si>
    <t>IVA</t>
  </si>
  <si>
    <t>IEPS</t>
  </si>
  <si>
    <t>Canceladas</t>
  </si>
  <si>
    <t>Vigentes</t>
  </si>
  <si>
    <t>Base</t>
  </si>
  <si>
    <t>Impuesto</t>
  </si>
  <si>
    <t>PODEBI</t>
  </si>
  <si>
    <t>No objeto</t>
  </si>
  <si>
    <t>Exento</t>
  </si>
  <si>
    <t>Ingresos fiscales</t>
  </si>
  <si>
    <t>NOMINA EXENTA</t>
  </si>
  <si>
    <t>4a</t>
  </si>
  <si>
    <t>5a</t>
  </si>
  <si>
    <t>diciembre</t>
  </si>
  <si>
    <t>julio</t>
  </si>
  <si>
    <t>junio</t>
  </si>
  <si>
    <t>6a</t>
  </si>
  <si>
    <t>7a</t>
  </si>
  <si>
    <t>8a</t>
  </si>
  <si>
    <t>.</t>
  </si>
  <si>
    <t>Coeficiente 2024</t>
  </si>
  <si>
    <t>Facturación</t>
  </si>
  <si>
    <t>Coeficiente</t>
  </si>
  <si>
    <t>Tasa de ISR</t>
  </si>
  <si>
    <t>Impuesto a Pagar</t>
  </si>
  <si>
    <t>002-011-000345792</t>
  </si>
  <si>
    <t>002-011-000348875</t>
  </si>
  <si>
    <t>002-011-000352086</t>
  </si>
  <si>
    <t>002-011-000355292</t>
  </si>
  <si>
    <t>002-011-000358572</t>
  </si>
  <si>
    <t>002-011-000361763</t>
  </si>
  <si>
    <t>002-011-000365014</t>
  </si>
  <si>
    <t>002-011-000368292</t>
  </si>
  <si>
    <t>1 de octubre de 2024</t>
  </si>
  <si>
    <t>002-011-000372546</t>
  </si>
  <si>
    <t>002-011-000371508</t>
  </si>
  <si>
    <t>5 de noviembre de 2024</t>
  </si>
  <si>
    <t>002-011-000374806</t>
  </si>
  <si>
    <t>13 de noviembre de 2024</t>
  </si>
  <si>
    <t>002-011-000376327</t>
  </si>
  <si>
    <t>tc 30/12/2024</t>
  </si>
  <si>
    <t>Fecha Corte: 31 de Diciembre del 2024</t>
  </si>
  <si>
    <t>201-02</t>
  </si>
  <si>
    <t>Proveedores extranjeros</t>
  </si>
  <si>
    <t>205-30</t>
  </si>
  <si>
    <t>Intermex</t>
  </si>
  <si>
    <t>603-49-01</t>
  </si>
  <si>
    <t>Alimento</t>
  </si>
  <si>
    <t>603-49-02</t>
  </si>
  <si>
    <t>Hospedaje</t>
  </si>
  <si>
    <t>603-49-03</t>
  </si>
  <si>
    <t>Transporte</t>
  </si>
  <si>
    <t>Gastos de Infraestructura ND</t>
  </si>
  <si>
    <t>603-81-06</t>
  </si>
  <si>
    <t>Aguinaldo ND</t>
  </si>
  <si>
    <t>603-81-07</t>
  </si>
  <si>
    <t>603-92</t>
  </si>
  <si>
    <t>613-04</t>
  </si>
  <si>
    <t>Depreciación de mobiliario y equipo de oficina</t>
  </si>
  <si>
    <t>899-04</t>
  </si>
  <si>
    <t>contalink</t>
  </si>
  <si>
    <t>Resultado a Diciembre</t>
  </si>
  <si>
    <t>facturas A DIC</t>
  </si>
  <si>
    <t>OK</t>
  </si>
  <si>
    <t>INGRESO CONTABLE NO FISCAL</t>
  </si>
  <si>
    <t>INGRESOS SAT</t>
  </si>
  <si>
    <t>DIF</t>
  </si>
  <si>
    <t>Pérdida para aplicar</t>
  </si>
  <si>
    <t xml:space="preserve">AMORTIZACION CONTABLE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</si>
</sst>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8" formatCode="&quot;$&quot;#,##0.00;[Red]\-&quot;$&quot;#,##0.00"/>
    <numFmt numFmtId="44" formatCode="_-&quot;$&quot;* #,##0.00_-;\-&quot;$&quot;* #,##0.00_-;_-&quot;$&quot;* &quot;-&quot;??_-;_-@_-"/>
    <numFmt numFmtId="43" formatCode="_-* #,##0.00_-;\-* #,##0.00_-;_-* &quot;-&quot;??_-;_-@_-"/>
    <numFmt numFmtId="164" formatCode="&quot;$&quot;#,##0.00_);[Red]\(&quot;$&quot;#,##0.00\)"/>
    <numFmt numFmtId="165" formatCode="_(&quot;$&quot;* #,##0.00_);_(&quot;$&quot;* \(#,##0.00\);_(&quot;$&quot;* &quot;-&quot;??_);_(@_)"/>
    <numFmt numFmtId="166" formatCode="_(* #,##0.00_);_(* \(#,##0.00\);_(* &quot;-&quot;??_);_(@_)"/>
    <numFmt numFmtId="167" formatCode="&quot;$&quot;#,##0.00;[Red]&quot;$&quot;#,##0.00"/>
    <numFmt numFmtId="168" formatCode="_-* #,##0_-;\-* #,##0_-;_-* &quot;-&quot;??_-;_-@_-"/>
    <numFmt numFmtId="169" formatCode="0.00000"/>
    <numFmt numFmtId="170" formatCode="0.0000"/>
    <numFmt numFmtId="171" formatCode="_(&quot;$&quot;* #,##0_);_(&quot;$&quot;* \(#,##0\);_(&quot;$&quot;* &quot;-&quot;??_);_(@_)"/>
    <numFmt numFmtId="172" formatCode="_-&quot;$&quot;* #,##0_-;\-&quot;$&quot;* #,##0_-;_-&quot;$&quot;* &quot;-&quot;??_-;_-@_-"/>
    <numFmt numFmtId="173" formatCode="_(* #,##0.0000_);_(* \(#,##0.0000\);_(* &quot;-&quot;??_);_(@_)"/>
    <numFmt numFmtId="174" formatCode="_-&quot;$&quot;* #,##0_-;\-&quot;$&quot;* #,##0_-;_-&quot;$&quot;* &quot;-&quot;??_-;_-@"/>
    <numFmt numFmtId="175" formatCode="0.000"/>
    <numFmt numFmtId="176" formatCode="_(* #,##0_);_(* \(#,##0\);_(* &quot;-&quot;??_);_(@_)"/>
    <numFmt numFmtId="177" formatCode="#,##0.0000"/>
    <numFmt numFmtId="178" formatCode="_(* #,##0_);[Red]_(* \(#,##0\);_(* &quot;-&quot;??_);_(@_)"/>
    <numFmt numFmtId="179" formatCode="0.00000%"/>
    <numFmt numFmtId="180" formatCode="0.000000"/>
    <numFmt numFmtId="181" formatCode="0.000000000000"/>
    <numFmt numFmtId="182" formatCode="_-* #,##0.0000000_-;\-* #,##0.0000000_-;_-* &quot;-&quot;??_-;_-@_-"/>
    <numFmt numFmtId="183" formatCode="0.0000000%"/>
    <numFmt numFmtId="184" formatCode="&quot;$&quot;\ #,##0.00"/>
    <numFmt numFmtId="185" formatCode="_-* #,##0_-;\-* #,##0_-;_-* &quot;-&quot;????_-;_-@_-"/>
  </numFmts>
  <fonts count="57">
    <font>
      <sz val="11"/>
      <color theme="1"/>
      <name val="Calibri"/>
      <family val="2"/>
      <scheme val="minor"/>
    </font>
    <font>
      <sz val="11"/>
      <color theme="1"/>
      <name val="Calibri"/>
      <family val="2"/>
      <scheme val="minor"/>
    </font>
    <font>
      <sz val="10"/>
      <name val="Arial"/>
      <family val="2"/>
    </font>
    <font>
      <sz val="10"/>
      <name val="Arial"/>
      <family val="2"/>
    </font>
    <font>
      <sz val="9"/>
      <color indexed="81"/>
      <name val="Tahoma"/>
      <family val="2"/>
    </font>
    <font>
      <b/>
      <sz val="9"/>
      <color indexed="81"/>
      <name val="Tahoma"/>
      <family val="2"/>
    </font>
    <font>
      <sz val="8"/>
      <name val="Calibri"/>
      <family val="2"/>
      <scheme val="minor"/>
    </font>
    <font>
      <sz val="11"/>
      <color theme="1"/>
      <name val="Neue Haas Unica W1G Light"/>
      <family val="2"/>
    </font>
    <font>
      <sz val="22"/>
      <color theme="1"/>
      <name val="Neue Haas Unica W1G Light"/>
      <family val="2"/>
    </font>
    <font>
      <b/>
      <sz val="22"/>
      <color theme="1"/>
      <name val="Neue Haas Unica W1G Light"/>
      <family val="2"/>
    </font>
    <font>
      <sz val="10"/>
      <name val="Arial"/>
      <family val="2"/>
    </font>
    <font>
      <sz val="11"/>
      <color theme="1"/>
      <name val="Calibri"/>
      <family val="2"/>
      <scheme val="minor"/>
    </font>
    <font>
      <sz val="10"/>
      <name val="Neue Haas Unica W1G Light"/>
      <family val="2"/>
    </font>
    <font>
      <b/>
      <sz val="10"/>
      <color rgb="FFC00000"/>
      <name val="Neue Haas Unica W1G Light"/>
      <family val="2"/>
    </font>
    <font>
      <b/>
      <sz val="10"/>
      <name val="Neue Haas Unica W1G Light"/>
      <family val="2"/>
    </font>
    <font>
      <sz val="10"/>
      <color theme="1"/>
      <name val="Neue Haas Unica W1G Light"/>
      <family val="2"/>
    </font>
    <font>
      <b/>
      <sz val="10"/>
      <color theme="1"/>
      <name val="Neue Haas Unica W1G Light"/>
      <family val="2"/>
    </font>
    <font>
      <i/>
      <sz val="10"/>
      <color theme="1"/>
      <name val="Neue Haas Unica W1G Light"/>
      <family val="2"/>
    </font>
    <font>
      <b/>
      <i/>
      <sz val="10"/>
      <color theme="1"/>
      <name val="Neue Haas Unica W1G Light"/>
      <family val="2"/>
    </font>
    <font>
      <sz val="10"/>
      <color theme="0"/>
      <name val="Neue Haas Unica W1G Light"/>
      <family val="2"/>
    </font>
    <font>
      <sz val="10"/>
      <color rgb="FF333333"/>
      <name val="Neue Haas Unica W1G Light"/>
      <family val="2"/>
    </font>
    <font>
      <b/>
      <sz val="10"/>
      <color indexed="8"/>
      <name val="Neue Haas Unica W1G Light"/>
      <family val="2"/>
    </font>
    <font>
      <sz val="10"/>
      <color indexed="8"/>
      <name val="Neue Haas Unica W1G Light"/>
      <family val="2"/>
    </font>
    <font>
      <u/>
      <sz val="11"/>
      <color theme="10"/>
      <name val="Calibri"/>
      <family val="2"/>
      <scheme val="minor"/>
    </font>
    <font>
      <u/>
      <sz val="11"/>
      <color theme="6"/>
      <name val="Calibri"/>
      <family val="2"/>
      <scheme val="minor"/>
    </font>
    <font>
      <sz val="10"/>
      <color theme="6"/>
      <name val="Neue Haas Unica W1G Light"/>
      <family val="2"/>
    </font>
    <font>
      <sz val="10"/>
      <color theme="0" tint="-0.34998626667073579"/>
      <name val="Neue Haas Unica W1G Light"/>
      <family val="2"/>
    </font>
    <font>
      <sz val="8"/>
      <color theme="0" tint="-0.34998626667073579"/>
      <name val="Neue Haas Unica W1G Light"/>
      <family val="2"/>
    </font>
    <font>
      <sz val="10"/>
      <color rgb="FFFF0000"/>
      <name val="Neue Haas Unica W1G Light"/>
      <family val="2"/>
    </font>
    <font>
      <sz val="12"/>
      <color theme="1"/>
      <name val="Neue Haas Unica W1G Light"/>
      <family val="2"/>
    </font>
    <font>
      <sz val="10"/>
      <color rgb="FFC00000"/>
      <name val="Neue Haas Unica W1G Light"/>
      <family val="2"/>
    </font>
    <font>
      <sz val="10"/>
      <name val="Arial"/>
      <family val="2"/>
    </font>
    <font>
      <b/>
      <sz val="8"/>
      <name val="Neue Haas Unica W1G Light"/>
      <family val="2"/>
    </font>
    <font>
      <sz val="8"/>
      <name val="Neue Haas Unica W1G Light"/>
      <family val="2"/>
    </font>
    <font>
      <sz val="8"/>
      <color theme="1"/>
      <name val="Neue Haas Unica W1G Light"/>
      <family val="2"/>
    </font>
    <font>
      <sz val="8"/>
      <color theme="0"/>
      <name val="Neue Haas Unica W1G Light"/>
      <family val="2"/>
    </font>
    <font>
      <sz val="8"/>
      <name val="Arial"/>
      <family val="2"/>
    </font>
    <font>
      <sz val="10"/>
      <color theme="1"/>
      <name val="Neue Haas Unica W1G Light"/>
    </font>
    <font>
      <b/>
      <sz val="10"/>
      <color theme="1"/>
      <name val="Neue Haas Unica W1G Light"/>
    </font>
    <font>
      <b/>
      <sz val="9"/>
      <color indexed="8"/>
      <name val="SansSerif"/>
    </font>
    <font>
      <sz val="11"/>
      <color rgb="FF333333"/>
      <name val="Open Sans"/>
      <family val="2"/>
    </font>
    <font>
      <sz val="9"/>
      <color rgb="FF000000"/>
      <name val="Arial"/>
      <family val="2"/>
    </font>
    <font>
      <b/>
      <sz val="9"/>
      <color rgb="FF363636"/>
      <name val="Arial"/>
      <family val="2"/>
    </font>
    <font>
      <sz val="5"/>
      <color indexed="8"/>
      <name val="DejaVu Sans"/>
    </font>
    <font>
      <sz val="10"/>
      <color rgb="FF212529"/>
      <name val="Calibri"/>
      <family val="2"/>
      <scheme val="minor"/>
    </font>
    <font>
      <b/>
      <sz val="10"/>
      <color rgb="FF212529"/>
      <name val="Calibri"/>
      <family val="2"/>
      <scheme val="minor"/>
    </font>
    <font>
      <sz val="10"/>
      <color rgb="FF212529"/>
      <name val="Arial"/>
      <family val="2"/>
    </font>
    <font>
      <sz val="11"/>
      <color rgb="FF9C5700"/>
      <name val="Calibri"/>
      <family val="2"/>
      <scheme val="minor"/>
    </font>
    <font>
      <b/>
      <sz val="11"/>
      <color rgb="FF9C5700"/>
      <name val="Calibri"/>
      <family val="2"/>
      <scheme val="minor"/>
    </font>
    <font>
      <b/>
      <sz val="10"/>
      <color rgb="FFC00000"/>
      <name val="Neue Haas Unica W1G Light"/>
    </font>
    <font>
      <sz val="10"/>
      <name val="Neue Haas Unica W1G Light"/>
    </font>
    <font>
      <b/>
      <sz val="10"/>
      <name val="Neue Haas Unica W1G Light"/>
    </font>
    <font>
      <sz val="10"/>
      <color rgb="FF2F2F2F"/>
      <name val="Neue Haas Unica W1G Light"/>
    </font>
    <font>
      <u/>
      <sz val="10"/>
      <color theme="10"/>
      <name val="Neue Haas Unica W1G Light"/>
    </font>
    <font>
      <b/>
      <sz val="9"/>
      <color rgb="FF000000"/>
      <name val="Arial"/>
      <family val="2"/>
    </font>
    <font>
      <b/>
      <sz val="11"/>
      <color rgb="FF333333"/>
      <name val="Open Sans"/>
      <family val="2"/>
    </font>
    <font>
      <sz val="10"/>
      <name val="Arial"/>
    </font>
  </fonts>
  <fills count="16">
    <fill>
      <patternFill patternType="none"/>
    </fill>
    <fill>
      <patternFill patternType="gray125"/>
    </fill>
    <fill>
      <patternFill patternType="solid">
        <fgColor theme="4" tint="0.79998168889431442"/>
        <bgColor indexed="64"/>
      </patternFill>
    </fill>
    <fill>
      <patternFill patternType="solid">
        <fgColor indexed="9"/>
      </patternFill>
    </fill>
    <fill>
      <patternFill patternType="solid">
        <fgColor theme="0" tint="-4.9989318521683403E-2"/>
        <bgColor indexed="64"/>
      </patternFill>
    </fill>
    <fill>
      <patternFill patternType="solid">
        <fgColor rgb="FFECECEC"/>
        <bgColor rgb="FFECECEC"/>
      </patternFill>
    </fill>
    <fill>
      <patternFill patternType="solid">
        <fgColor theme="8"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indexed="9"/>
        <bgColor indexed="64"/>
      </patternFill>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rgb="FFFFEB9C"/>
      </patternFill>
    </fill>
    <fill>
      <patternFill patternType="solid">
        <fgColor theme="0" tint="-0.14999847407452621"/>
        <bgColor indexed="64"/>
      </patternFill>
    </fill>
    <fill>
      <patternFill patternType="solid">
        <fgColor rgb="FF92D05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
      <left/>
      <right/>
      <top style="thin">
        <color rgb="FF000000"/>
      </top>
      <bottom/>
      <diagonal/>
    </border>
    <border>
      <left style="thin">
        <color rgb="FFC8C8C8"/>
      </left>
      <right style="thin">
        <color rgb="FFC8C8C8"/>
      </right>
      <top style="thin">
        <color rgb="FFC8C8C8"/>
      </top>
      <bottom style="thin">
        <color rgb="FFC8C8C8"/>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rgb="FFDEE2E6"/>
      </left>
      <right style="medium">
        <color rgb="FFDEE2E6"/>
      </right>
      <top style="medium">
        <color rgb="FFDEE2E6"/>
      </top>
      <bottom style="thick">
        <color rgb="FFDEE2E6"/>
      </bottom>
      <diagonal/>
    </border>
    <border>
      <left style="medium">
        <color rgb="FFDEE2E6"/>
      </left>
      <right style="medium">
        <color rgb="FFDEE2E6"/>
      </right>
      <top style="medium">
        <color rgb="FFDEE2E6"/>
      </top>
      <bottom/>
      <diagonal/>
    </border>
    <border>
      <left style="medium">
        <color rgb="FFDEE2E6"/>
      </left>
      <right style="medium">
        <color rgb="FFDEE2E6"/>
      </right>
      <top/>
      <bottom/>
      <diagonal/>
    </border>
    <border>
      <left style="medium">
        <color rgb="FFDEE2E6"/>
      </left>
      <right style="medium">
        <color rgb="FFDEE2E6"/>
      </right>
      <top/>
      <bottom style="thick">
        <color rgb="FFDEE2E6"/>
      </bottom>
      <diagonal/>
    </border>
    <border>
      <left style="medium">
        <color rgb="FFDEE2E6"/>
      </left>
      <right/>
      <top style="medium">
        <color rgb="FFDEE2E6"/>
      </top>
      <bottom/>
      <diagonal/>
    </border>
    <border>
      <left/>
      <right style="medium">
        <color rgb="FFDEE2E6"/>
      </right>
      <top style="medium">
        <color rgb="FFDEE2E6"/>
      </top>
      <bottom/>
      <diagonal/>
    </border>
    <border>
      <left style="medium">
        <color rgb="FFDEE2E6"/>
      </left>
      <right/>
      <top/>
      <bottom style="thick">
        <color rgb="FFDEE2E6"/>
      </bottom>
      <diagonal/>
    </border>
    <border>
      <left/>
      <right style="medium">
        <color rgb="FFDEE2E6"/>
      </right>
      <top/>
      <bottom style="thick">
        <color rgb="FFDEE2E6"/>
      </bottom>
      <diagonal/>
    </border>
    <border>
      <left style="medium">
        <color rgb="FFDEE2E6"/>
      </left>
      <right/>
      <top style="medium">
        <color rgb="FFDEE2E6"/>
      </top>
      <bottom style="thick">
        <color rgb="FFDEE2E6"/>
      </bottom>
      <diagonal/>
    </border>
    <border>
      <left/>
      <right/>
      <top style="medium">
        <color rgb="FFDEE2E6"/>
      </top>
      <bottom style="thick">
        <color rgb="FFDEE2E6"/>
      </bottom>
      <diagonal/>
    </border>
    <border>
      <left/>
      <right style="medium">
        <color rgb="FFDEE2E6"/>
      </right>
      <top style="medium">
        <color rgb="FFDEE2E6"/>
      </top>
      <bottom style="thick">
        <color rgb="FFDEE2E6"/>
      </bottom>
      <diagonal/>
    </border>
    <border>
      <left style="medium">
        <color rgb="FFDEE2E6"/>
      </left>
      <right style="medium">
        <color rgb="FFDEE2E6"/>
      </right>
      <top style="medium">
        <color rgb="FFDEE2E6"/>
      </top>
      <bottom style="medium">
        <color rgb="FFDEE2E6"/>
      </bottom>
      <diagonal/>
    </border>
    <border>
      <left style="medium">
        <color rgb="FFDEE2E6"/>
      </left>
      <right style="medium">
        <color rgb="FFDEE2E6"/>
      </right>
      <top style="thick">
        <color rgb="FFDEE2E6"/>
      </top>
      <bottom/>
      <diagonal/>
    </border>
    <border>
      <left style="medium">
        <color rgb="FFDEE2E6"/>
      </left>
      <right/>
      <top style="thick">
        <color rgb="FFDEE2E6"/>
      </top>
      <bottom style="thick">
        <color rgb="FFDEE2E6"/>
      </bottom>
      <diagonal/>
    </border>
    <border>
      <left/>
      <right/>
      <top style="thick">
        <color rgb="FFDEE2E6"/>
      </top>
      <bottom style="thick">
        <color rgb="FFDEE2E6"/>
      </bottom>
      <diagonal/>
    </border>
    <border>
      <left/>
      <right style="medium">
        <color rgb="FFDEE2E6"/>
      </right>
      <top style="thick">
        <color rgb="FFDEE2E6"/>
      </top>
      <bottom style="thick">
        <color rgb="FFDEE2E6"/>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4">
    <xf numFmtId="0" fontId="0"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2" fillId="0" borderId="0"/>
    <xf numFmtId="0" fontId="3" fillId="0" borderId="0"/>
    <xf numFmtId="43" fontId="1" fillId="0" borderId="0" applyFont="0" applyFill="0" applyBorder="0" applyAlignment="0" applyProtection="0"/>
    <xf numFmtId="44" fontId="1" fillId="0" borderId="0" applyFont="0" applyFill="0" applyBorder="0" applyAlignment="0" applyProtection="0"/>
    <xf numFmtId="0" fontId="10" fillId="0" borderId="0"/>
    <xf numFmtId="166" fontId="10" fillId="0" borderId="0" applyFont="0" applyFill="0" applyBorder="0" applyAlignment="0" applyProtection="0"/>
    <xf numFmtId="0" fontId="11" fillId="0" borderId="0"/>
    <xf numFmtId="0" fontId="23" fillId="0" borderId="0" applyNumberFormat="0" applyFill="0" applyBorder="0" applyAlignment="0" applyProtection="0"/>
    <xf numFmtId="0" fontId="2" fillId="0" borderId="0"/>
    <xf numFmtId="43" fontId="2" fillId="0" borderId="0" applyFont="0" applyFill="0" applyBorder="0" applyAlignment="0" applyProtection="0"/>
    <xf numFmtId="0" fontId="1" fillId="0" borderId="0"/>
    <xf numFmtId="166" fontId="2" fillId="0" borderId="0" applyFont="0" applyFill="0" applyBorder="0" applyAlignment="0" applyProtection="0"/>
    <xf numFmtId="0" fontId="31" fillId="0" borderId="0"/>
    <xf numFmtId="0" fontId="1" fillId="0" borderId="0"/>
    <xf numFmtId="166" fontId="1"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0" fontId="47" fillId="13" borderId="0" applyNumberFormat="0" applyBorder="0" applyAlignment="0" applyProtection="0"/>
    <xf numFmtId="0" fontId="56" fillId="0" borderId="0"/>
  </cellStyleXfs>
  <cellXfs count="352">
    <xf numFmtId="0" fontId="0" fillId="0" borderId="0" xfId="0"/>
    <xf numFmtId="0" fontId="7" fillId="0" borderId="0" xfId="0" applyFont="1"/>
    <xf numFmtId="0" fontId="13" fillId="0" borderId="0" xfId="4" applyFont="1" applyAlignment="1">
      <alignment horizontal="left"/>
    </xf>
    <xf numFmtId="0" fontId="15" fillId="0" borderId="0" xfId="0" applyFont="1"/>
    <xf numFmtId="0" fontId="15" fillId="0" borderId="0" xfId="0" applyFont="1" applyAlignment="1">
      <alignment vertical="center"/>
    </xf>
    <xf numFmtId="166" fontId="15" fillId="0" borderId="0" xfId="1" applyFont="1"/>
    <xf numFmtId="0" fontId="15" fillId="0" borderId="0" xfId="0" applyFont="1" applyAlignment="1">
      <alignment horizontal="right"/>
    </xf>
    <xf numFmtId="0" fontId="16" fillId="0" borderId="0" xfId="0" applyFont="1" applyAlignment="1">
      <alignment horizontal="center"/>
    </xf>
    <xf numFmtId="0" fontId="16" fillId="0" borderId="0" xfId="0" applyFont="1"/>
    <xf numFmtId="0" fontId="16" fillId="0" borderId="0" xfId="0" applyFont="1" applyAlignment="1">
      <alignment vertical="center"/>
    </xf>
    <xf numFmtId="166" fontId="17" fillId="0" borderId="0" xfId="1" applyFont="1"/>
    <xf numFmtId="0" fontId="15" fillId="0" borderId="0" xfId="0" applyFont="1" applyAlignment="1">
      <alignment wrapText="1"/>
    </xf>
    <xf numFmtId="0" fontId="15" fillId="0" borderId="0" xfId="0" applyFont="1" applyAlignment="1">
      <alignment vertical="center" wrapText="1"/>
    </xf>
    <xf numFmtId="166" fontId="15" fillId="0" borderId="0" xfId="1" applyFont="1" applyFill="1"/>
    <xf numFmtId="166" fontId="15" fillId="0" borderId="0" xfId="1" applyFont="1" applyBorder="1"/>
    <xf numFmtId="164" fontId="15" fillId="0" borderId="0" xfId="2" applyNumberFormat="1" applyFont="1"/>
    <xf numFmtId="164" fontId="15" fillId="0" borderId="0" xfId="2" applyNumberFormat="1" applyFont="1" applyBorder="1"/>
    <xf numFmtId="0" fontId="17" fillId="0" borderId="0" xfId="0" applyFont="1" applyAlignment="1">
      <alignment vertical="center"/>
    </xf>
    <xf numFmtId="164" fontId="18" fillId="0" borderId="0" xfId="2" applyNumberFormat="1" applyFont="1"/>
    <xf numFmtId="164" fontId="18" fillId="0" borderId="0" xfId="2" applyNumberFormat="1" applyFont="1" applyBorder="1"/>
    <xf numFmtId="0" fontId="18" fillId="0" borderId="0" xfId="0" applyFont="1"/>
    <xf numFmtId="0" fontId="18" fillId="0" borderId="0" xfId="0" applyFont="1" applyAlignment="1">
      <alignment vertical="center"/>
    </xf>
    <xf numFmtId="167" fontId="15" fillId="0" borderId="0" xfId="0" applyNumberFormat="1" applyFont="1" applyAlignment="1">
      <alignment vertical="center"/>
    </xf>
    <xf numFmtId="9" fontId="15" fillId="0" borderId="0" xfId="3" applyFont="1"/>
    <xf numFmtId="2" fontId="15" fillId="0" borderId="0" xfId="0" applyNumberFormat="1" applyFont="1"/>
    <xf numFmtId="0" fontId="16" fillId="0" borderId="0" xfId="0" applyFont="1" applyAlignment="1">
      <alignment horizontal="center" vertical="center"/>
    </xf>
    <xf numFmtId="0" fontId="16" fillId="0" borderId="0" xfId="0" applyFont="1" applyAlignment="1">
      <alignment horizontal="center" vertical="center" wrapText="1"/>
    </xf>
    <xf numFmtId="0" fontId="16" fillId="2" borderId="0" xfId="0" applyFont="1" applyFill="1" applyAlignment="1">
      <alignment horizontal="center" vertical="center"/>
    </xf>
    <xf numFmtId="164" fontId="15" fillId="0" borderId="0" xfId="0" applyNumberFormat="1" applyFont="1"/>
    <xf numFmtId="164" fontId="15" fillId="2" borderId="0" xfId="0" applyNumberFormat="1" applyFont="1" applyFill="1"/>
    <xf numFmtId="167" fontId="15" fillId="0" borderId="0" xfId="0" applyNumberFormat="1" applyFont="1"/>
    <xf numFmtId="166" fontId="15" fillId="0" borderId="0" xfId="0" applyNumberFormat="1" applyFont="1"/>
    <xf numFmtId="4" fontId="15" fillId="0" borderId="0" xfId="0" applyNumberFormat="1" applyFont="1"/>
    <xf numFmtId="164" fontId="16" fillId="2" borderId="0" xfId="0" applyNumberFormat="1" applyFont="1" applyFill="1"/>
    <xf numFmtId="0" fontId="12" fillId="0" borderId="0" xfId="8" applyFont="1"/>
    <xf numFmtId="0" fontId="15" fillId="0" borderId="0" xfId="8" applyFont="1" applyAlignment="1">
      <alignment wrapText="1"/>
    </xf>
    <xf numFmtId="0" fontId="15" fillId="0" borderId="0" xfId="8" applyFont="1" applyAlignment="1">
      <alignment horizontal="center" wrapText="1"/>
    </xf>
    <xf numFmtId="0" fontId="15" fillId="0" borderId="0" xfId="8" applyFont="1" applyAlignment="1">
      <alignment vertical="center"/>
    </xf>
    <xf numFmtId="3" fontId="15" fillId="0" borderId="0" xfId="8" applyNumberFormat="1" applyFont="1" applyAlignment="1">
      <alignment horizontal="right" wrapText="1"/>
    </xf>
    <xf numFmtId="0" fontId="17" fillId="0" borderId="0" xfId="8" applyFont="1"/>
    <xf numFmtId="0" fontId="15" fillId="0" borderId="0" xfId="8" applyFont="1"/>
    <xf numFmtId="0" fontId="15" fillId="0" borderId="3" xfId="8" applyFont="1" applyBorder="1" applyAlignment="1">
      <alignment wrapText="1"/>
    </xf>
    <xf numFmtId="166" fontId="15" fillId="0" borderId="0" xfId="9" applyFont="1" applyAlignment="1">
      <alignment wrapText="1"/>
    </xf>
    <xf numFmtId="0" fontId="19" fillId="0" borderId="0" xfId="8" applyFont="1" applyAlignment="1">
      <alignment wrapText="1"/>
    </xf>
    <xf numFmtId="0" fontId="15" fillId="0" borderId="0" xfId="10" applyFont="1"/>
    <xf numFmtId="0" fontId="16" fillId="0" borderId="0" xfId="10" applyFont="1"/>
    <xf numFmtId="0" fontId="15" fillId="0" borderId="0" xfId="10" applyFont="1" applyAlignment="1">
      <alignment wrapText="1"/>
    </xf>
    <xf numFmtId="0" fontId="16" fillId="0" borderId="0" xfId="10" applyFont="1" applyAlignment="1">
      <alignment horizontal="center" vertical="center"/>
    </xf>
    <xf numFmtId="0" fontId="16" fillId="5" borderId="6" xfId="10" applyFont="1" applyFill="1" applyBorder="1" applyAlignment="1">
      <alignment horizontal="center" vertical="center"/>
    </xf>
    <xf numFmtId="0" fontId="16" fillId="5" borderId="6" xfId="10" applyFont="1" applyFill="1" applyBorder="1" applyAlignment="1">
      <alignment horizontal="center" vertical="center" wrapText="1"/>
    </xf>
    <xf numFmtId="0" fontId="16" fillId="5" borderId="6" xfId="10" applyFont="1" applyFill="1" applyBorder="1"/>
    <xf numFmtId="174" fontId="15" fillId="5" borderId="6" xfId="10" applyNumberFormat="1" applyFont="1" applyFill="1" applyBorder="1" applyAlignment="1">
      <alignment wrapText="1"/>
    </xf>
    <xf numFmtId="174" fontId="15" fillId="0" borderId="6" xfId="10" applyNumberFormat="1" applyFont="1" applyBorder="1" applyAlignment="1">
      <alignment wrapText="1"/>
    </xf>
    <xf numFmtId="0" fontId="16" fillId="0" borderId="0" xfId="10" applyFont="1" applyAlignment="1">
      <alignment horizontal="left"/>
    </xf>
    <xf numFmtId="0" fontId="15" fillId="0" borderId="0" xfId="10" applyFont="1" applyAlignment="1">
      <alignment horizontal="left"/>
    </xf>
    <xf numFmtId="4" fontId="20" fillId="0" borderId="0" xfId="10" applyNumberFormat="1" applyFont="1"/>
    <xf numFmtId="165" fontId="15" fillId="0" borderId="0" xfId="2" applyFont="1"/>
    <xf numFmtId="0" fontId="17" fillId="0" borderId="0" xfId="0" applyFont="1"/>
    <xf numFmtId="1" fontId="16" fillId="0" borderId="0" xfId="1" applyNumberFormat="1" applyFont="1" applyAlignment="1">
      <alignment horizontal="center"/>
    </xf>
    <xf numFmtId="43" fontId="15" fillId="0" borderId="0" xfId="0" applyNumberFormat="1" applyFont="1"/>
    <xf numFmtId="166" fontId="15" fillId="0" borderId="2" xfId="1" applyFont="1" applyBorder="1"/>
    <xf numFmtId="166" fontId="15" fillId="0" borderId="3" xfId="1" applyFont="1" applyBorder="1"/>
    <xf numFmtId="168" fontId="15" fillId="0" borderId="0" xfId="0" applyNumberFormat="1" applyFont="1"/>
    <xf numFmtId="168" fontId="15" fillId="0" borderId="0" xfId="6" applyNumberFormat="1" applyFont="1"/>
    <xf numFmtId="0" fontId="16" fillId="0" borderId="0" xfId="0" applyFont="1" applyAlignment="1">
      <alignment wrapText="1"/>
    </xf>
    <xf numFmtId="44" fontId="15" fillId="0" borderId="0" xfId="7" applyFont="1"/>
    <xf numFmtId="168" fontId="15" fillId="0" borderId="0" xfId="6" applyNumberFormat="1" applyFont="1" applyFill="1"/>
    <xf numFmtId="0" fontId="16" fillId="2" borderId="0" xfId="0" applyFont="1" applyFill="1"/>
    <xf numFmtId="168" fontId="16" fillId="2" borderId="0" xfId="0" applyNumberFormat="1" applyFont="1" applyFill="1"/>
    <xf numFmtId="168" fontId="16" fillId="0" borderId="0" xfId="0" applyNumberFormat="1" applyFont="1"/>
    <xf numFmtId="44" fontId="15" fillId="0" borderId="0" xfId="7" applyFont="1" applyFill="1"/>
    <xf numFmtId="44" fontId="15" fillId="0" borderId="0" xfId="0" applyNumberFormat="1" applyFont="1"/>
    <xf numFmtId="9" fontId="15" fillId="0" borderId="0" xfId="0" applyNumberFormat="1" applyFont="1"/>
    <xf numFmtId="43" fontId="15" fillId="0" borderId="0" xfId="6" applyFont="1"/>
    <xf numFmtId="170" fontId="15" fillId="0" borderId="0" xfId="0" applyNumberFormat="1" applyFont="1"/>
    <xf numFmtId="165" fontId="15" fillId="0" borderId="0" xfId="2" applyFont="1" applyFill="1"/>
    <xf numFmtId="171" fontId="16" fillId="0" borderId="0" xfId="2" applyNumberFormat="1" applyFont="1" applyFill="1"/>
    <xf numFmtId="172" fontId="16" fillId="0" borderId="0" xfId="1" applyNumberFormat="1" applyFont="1"/>
    <xf numFmtId="172" fontId="16" fillId="0" borderId="0" xfId="0" applyNumberFormat="1" applyFont="1"/>
    <xf numFmtId="171" fontId="15" fillId="0" borderId="0" xfId="2" applyNumberFormat="1" applyFont="1"/>
    <xf numFmtId="171" fontId="15" fillId="0" borderId="0" xfId="0" applyNumberFormat="1" applyFont="1"/>
    <xf numFmtId="171" fontId="15" fillId="0" borderId="3" xfId="2" applyNumberFormat="1" applyFont="1" applyBorder="1"/>
    <xf numFmtId="0" fontId="16" fillId="0" borderId="7" xfId="0" applyFont="1" applyBorder="1" applyAlignment="1">
      <alignment horizontal="center" vertical="center"/>
    </xf>
    <xf numFmtId="0" fontId="15" fillId="0" borderId="7" xfId="0" applyFont="1" applyBorder="1" applyAlignment="1">
      <alignment horizontal="left" vertical="center"/>
    </xf>
    <xf numFmtId="0" fontId="25" fillId="0" borderId="0" xfId="0" applyFont="1" applyAlignment="1">
      <alignment vertical="center"/>
    </xf>
    <xf numFmtId="0" fontId="12" fillId="0" borderId="7" xfId="0" applyFont="1" applyBorder="1" applyAlignment="1">
      <alignment horizontal="center" vertical="center"/>
    </xf>
    <xf numFmtId="0" fontId="24" fillId="0" borderId="0" xfId="11" applyFont="1" applyFill="1" applyAlignment="1">
      <alignment vertical="center"/>
    </xf>
    <xf numFmtId="169" fontId="12" fillId="0" borderId="7" xfId="0" applyNumberFormat="1" applyFont="1" applyBorder="1" applyAlignment="1">
      <alignment horizontal="center" vertical="center"/>
    </xf>
    <xf numFmtId="0" fontId="15" fillId="0" borderId="0" xfId="0" applyFont="1" applyAlignment="1">
      <alignment horizontal="left" vertical="center"/>
    </xf>
    <xf numFmtId="0" fontId="25" fillId="0" borderId="0" xfId="0" applyFont="1" applyAlignment="1">
      <alignment horizontal="left" vertical="center"/>
    </xf>
    <xf numFmtId="169" fontId="12" fillId="0" borderId="0" xfId="0" applyNumberFormat="1" applyFont="1" applyAlignment="1">
      <alignment horizontal="left" vertical="center"/>
    </xf>
    <xf numFmtId="0" fontId="12" fillId="0" borderId="0" xfId="0" applyFont="1" applyAlignment="1">
      <alignment horizontal="left" vertical="center"/>
    </xf>
    <xf numFmtId="3" fontId="12" fillId="0" borderId="7" xfId="0" applyNumberFormat="1" applyFont="1" applyBorder="1" applyAlignment="1">
      <alignment horizontal="center" vertical="center"/>
    </xf>
    <xf numFmtId="3" fontId="12" fillId="0" borderId="0" xfId="0" applyNumberFormat="1" applyFont="1" applyAlignment="1">
      <alignment horizontal="left" vertical="center"/>
    </xf>
    <xf numFmtId="49" fontId="21" fillId="3" borderId="0" xfId="0" applyNumberFormat="1" applyFont="1" applyFill="1" applyAlignment="1">
      <alignment horizontal="left" vertical="center"/>
    </xf>
    <xf numFmtId="49" fontId="21" fillId="3" borderId="0" xfId="0" applyNumberFormat="1" applyFont="1" applyFill="1" applyAlignment="1">
      <alignment horizontal="center" vertical="center"/>
    </xf>
    <xf numFmtId="0" fontId="15" fillId="3" borderId="0" xfId="0" applyFont="1" applyFill="1" applyAlignment="1">
      <alignment vertical="center"/>
    </xf>
    <xf numFmtId="49" fontId="22" fillId="3" borderId="0" xfId="0" applyNumberFormat="1" applyFont="1" applyFill="1" applyAlignment="1">
      <alignment horizontal="left" vertical="center"/>
    </xf>
    <xf numFmtId="4" fontId="20" fillId="0" borderId="0" xfId="0" applyNumberFormat="1" applyFont="1" applyAlignment="1">
      <alignment vertical="center"/>
    </xf>
    <xf numFmtId="3" fontId="22" fillId="0" borderId="0" xfId="0" applyNumberFormat="1" applyFont="1" applyAlignment="1">
      <alignment horizontal="right" vertical="center"/>
    </xf>
    <xf numFmtId="44" fontId="21" fillId="0" borderId="4" xfId="0" applyNumberFormat="1" applyFont="1" applyBorder="1" applyAlignment="1">
      <alignment horizontal="right" vertical="center"/>
    </xf>
    <xf numFmtId="49" fontId="22" fillId="0" borderId="0" xfId="0" applyNumberFormat="1" applyFont="1" applyAlignment="1">
      <alignment horizontal="left" vertical="center"/>
    </xf>
    <xf numFmtId="44" fontId="16" fillId="0" borderId="4" xfId="0" applyNumberFormat="1" applyFont="1" applyBorder="1" applyAlignment="1">
      <alignment vertical="center"/>
    </xf>
    <xf numFmtId="44" fontId="16" fillId="0" borderId="0" xfId="0" applyNumberFormat="1" applyFont="1" applyAlignment="1">
      <alignment vertical="center"/>
    </xf>
    <xf numFmtId="0" fontId="15" fillId="0" borderId="7" xfId="0" applyFont="1" applyBorder="1" applyAlignment="1">
      <alignment horizontal="center" vertical="center"/>
    </xf>
    <xf numFmtId="166" fontId="15" fillId="0" borderId="0" xfId="1" applyFont="1" applyFill="1" applyBorder="1"/>
    <xf numFmtId="164" fontId="15" fillId="0" borderId="0" xfId="2" applyNumberFormat="1" applyFont="1" applyFill="1" applyBorder="1"/>
    <xf numFmtId="0" fontId="27" fillId="0" borderId="0" xfId="0" applyFont="1"/>
    <xf numFmtId="0" fontId="27" fillId="0" borderId="0" xfId="0" applyFont="1" applyAlignment="1">
      <alignment horizontal="center"/>
    </xf>
    <xf numFmtId="164" fontId="26" fillId="0" borderId="0" xfId="2" applyNumberFormat="1" applyFont="1" applyFill="1" applyBorder="1"/>
    <xf numFmtId="164" fontId="16" fillId="0" borderId="0" xfId="0" applyNumberFormat="1" applyFont="1"/>
    <xf numFmtId="3" fontId="16" fillId="2" borderId="0" xfId="8" applyNumberFormat="1" applyFont="1" applyFill="1" applyAlignment="1">
      <alignment wrapText="1"/>
    </xf>
    <xf numFmtId="3" fontId="16" fillId="0" borderId="0" xfId="8" applyNumberFormat="1" applyFont="1" applyAlignment="1">
      <alignment wrapText="1"/>
    </xf>
    <xf numFmtId="0" fontId="16" fillId="2" borderId="0" xfId="8" applyFont="1" applyFill="1" applyAlignment="1">
      <alignment vertical="center"/>
    </xf>
    <xf numFmtId="0" fontId="16" fillId="2" borderId="0" xfId="8" applyFont="1" applyFill="1" applyAlignment="1">
      <alignment wrapText="1"/>
    </xf>
    <xf numFmtId="3" fontId="16" fillId="2" borderId="5" xfId="8" applyNumberFormat="1" applyFont="1" applyFill="1" applyBorder="1" applyAlignment="1">
      <alignment horizontal="right" wrapText="1"/>
    </xf>
    <xf numFmtId="0" fontId="16" fillId="0" borderId="0" xfId="8" applyFont="1" applyAlignment="1">
      <alignment vertical="center"/>
    </xf>
    <xf numFmtId="166" fontId="28" fillId="0" borderId="0" xfId="1" applyFont="1"/>
    <xf numFmtId="166" fontId="16" fillId="0" borderId="0" xfId="1" applyFont="1"/>
    <xf numFmtId="165" fontId="16" fillId="0" borderId="0" xfId="2" applyFont="1"/>
    <xf numFmtId="17" fontId="15" fillId="0" borderId="7" xfId="0" applyNumberFormat="1" applyFont="1" applyBorder="1" applyAlignment="1">
      <alignment horizontal="left" vertical="center"/>
    </xf>
    <xf numFmtId="0" fontId="13" fillId="0" borderId="0" xfId="4" quotePrefix="1" applyFont="1" applyAlignment="1">
      <alignment horizontal="left"/>
    </xf>
    <xf numFmtId="165" fontId="15" fillId="0" borderId="0" xfId="2" applyFont="1" applyFill="1" applyAlignment="1">
      <alignment horizontal="right"/>
    </xf>
    <xf numFmtId="171" fontId="15" fillId="0" borderId="2" xfId="2" applyNumberFormat="1" applyFont="1" applyBorder="1"/>
    <xf numFmtId="171" fontId="15" fillId="0" borderId="0" xfId="2" applyNumberFormat="1" applyFont="1" applyBorder="1"/>
    <xf numFmtId="9" fontId="15" fillId="0" borderId="0" xfId="3" applyFont="1" applyBorder="1"/>
    <xf numFmtId="3" fontId="22" fillId="0" borderId="0" xfId="0" applyNumberFormat="1" applyFont="1" applyAlignment="1">
      <alignment horizontal="left" vertical="center"/>
    </xf>
    <xf numFmtId="3" fontId="30" fillId="0" borderId="0" xfId="0" applyNumberFormat="1" applyFont="1" applyAlignment="1">
      <alignment horizontal="left" vertical="center"/>
    </xf>
    <xf numFmtId="49" fontId="14" fillId="3" borderId="0" xfId="0" applyNumberFormat="1" applyFont="1" applyFill="1" applyAlignment="1">
      <alignment horizontal="center" vertical="center"/>
    </xf>
    <xf numFmtId="175" fontId="12" fillId="0" borderId="0" xfId="0" applyNumberFormat="1" applyFont="1" applyAlignment="1">
      <alignment horizontal="center" vertical="center"/>
    </xf>
    <xf numFmtId="0" fontId="15" fillId="0" borderId="0" xfId="0" applyFont="1" applyAlignment="1">
      <alignment horizontal="center" vertical="center"/>
    </xf>
    <xf numFmtId="0" fontId="15" fillId="0" borderId="8" xfId="0" applyFont="1" applyBorder="1" applyAlignment="1">
      <alignment horizontal="center" vertical="center"/>
    </xf>
    <xf numFmtId="175" fontId="12" fillId="0" borderId="8" xfId="0" applyNumberFormat="1" applyFont="1" applyBorder="1" applyAlignment="1">
      <alignment horizontal="center" vertical="center"/>
    </xf>
    <xf numFmtId="0" fontId="12" fillId="0" borderId="0" xfId="16" applyFont="1"/>
    <xf numFmtId="180" fontId="33" fillId="0" borderId="0" xfId="16" applyNumberFormat="1" applyFont="1" applyAlignment="1">
      <alignment horizontal="centerContinuous"/>
    </xf>
    <xf numFmtId="0" fontId="33" fillId="0" borderId="0" xfId="16" applyFont="1"/>
    <xf numFmtId="181" fontId="33" fillId="0" borderId="1" xfId="16" applyNumberFormat="1" applyFont="1" applyBorder="1" applyAlignment="1">
      <alignment horizontal="center"/>
    </xf>
    <xf numFmtId="170" fontId="33" fillId="0" borderId="1" xfId="16" applyNumberFormat="1" applyFont="1" applyBorder="1" applyAlignment="1">
      <alignment horizontal="center"/>
    </xf>
    <xf numFmtId="170" fontId="33" fillId="0" borderId="1" xfId="20" applyNumberFormat="1" applyFont="1" applyBorder="1" applyAlignment="1">
      <alignment horizontal="center"/>
    </xf>
    <xf numFmtId="175" fontId="33" fillId="0" borderId="1" xfId="16" applyNumberFormat="1" applyFont="1" applyBorder="1" applyAlignment="1">
      <alignment horizontal="center"/>
    </xf>
    <xf numFmtId="175" fontId="33" fillId="0" borderId="1" xfId="20" applyNumberFormat="1" applyFont="1" applyBorder="1" applyAlignment="1">
      <alignment horizontal="center"/>
    </xf>
    <xf numFmtId="0" fontId="33" fillId="0" borderId="1" xfId="16" applyFont="1" applyBorder="1" applyAlignment="1">
      <alignment horizontal="center"/>
    </xf>
    <xf numFmtId="170" fontId="33" fillId="0" borderId="0" xfId="16" applyNumberFormat="1" applyFont="1" applyAlignment="1">
      <alignment horizontal="center"/>
    </xf>
    <xf numFmtId="175" fontId="34" fillId="8" borderId="1" xfId="16" applyNumberFormat="1" applyFont="1" applyFill="1" applyBorder="1" applyAlignment="1">
      <alignment horizontal="center"/>
    </xf>
    <xf numFmtId="175" fontId="34" fillId="8" borderId="1" xfId="20" applyNumberFormat="1" applyFont="1" applyFill="1" applyBorder="1" applyAlignment="1">
      <alignment horizontal="center"/>
    </xf>
    <xf numFmtId="170" fontId="33" fillId="7" borderId="1" xfId="16" applyNumberFormat="1" applyFont="1" applyFill="1" applyBorder="1" applyAlignment="1">
      <alignment horizontal="center"/>
    </xf>
    <xf numFmtId="170" fontId="33" fillId="7" borderId="1" xfId="20" applyNumberFormat="1" applyFont="1" applyFill="1" applyBorder="1" applyAlignment="1">
      <alignment horizontal="center"/>
    </xf>
    <xf numFmtId="170" fontId="33" fillId="0" borderId="1" xfId="21" applyNumberFormat="1" applyFont="1" applyBorder="1" applyAlignment="1">
      <alignment horizontal="center"/>
    </xf>
    <xf numFmtId="177" fontId="33" fillId="0" borderId="1" xfId="16" applyNumberFormat="1" applyFont="1" applyBorder="1" applyAlignment="1">
      <alignment horizontal="center"/>
    </xf>
    <xf numFmtId="182" fontId="35" fillId="0" borderId="0" xfId="16" applyNumberFormat="1" applyFont="1"/>
    <xf numFmtId="183" fontId="35" fillId="0" borderId="0" xfId="19" applyNumberFormat="1" applyFont="1"/>
    <xf numFmtId="15" fontId="12" fillId="7" borderId="0" xfId="16" applyNumberFormat="1" applyFont="1" applyFill="1"/>
    <xf numFmtId="0" fontId="12" fillId="7" borderId="0" xfId="16" applyFont="1" applyFill="1"/>
    <xf numFmtId="15" fontId="14" fillId="0" borderId="0" xfId="16" applyNumberFormat="1" applyFont="1"/>
    <xf numFmtId="40" fontId="22" fillId="0" borderId="0" xfId="16" applyNumberFormat="1" applyFont="1"/>
    <xf numFmtId="40" fontId="12" fillId="0" borderId="0" xfId="16" applyNumberFormat="1" applyFont="1"/>
    <xf numFmtId="40" fontId="12" fillId="7" borderId="0" xfId="16" applyNumberFormat="1" applyFont="1" applyFill="1"/>
    <xf numFmtId="49" fontId="14" fillId="7" borderId="0" xfId="16" applyNumberFormat="1" applyFont="1" applyFill="1" applyAlignment="1">
      <alignment horizontal="right" vertical="center"/>
    </xf>
    <xf numFmtId="49" fontId="14" fillId="0" borderId="0" xfId="16" applyNumberFormat="1" applyFont="1" applyAlignment="1">
      <alignment horizontal="right" vertical="center"/>
    </xf>
    <xf numFmtId="179" fontId="12" fillId="7" borderId="0" xfId="19" applyNumberFormat="1" applyFont="1" applyFill="1"/>
    <xf numFmtId="49" fontId="14" fillId="7" borderId="0" xfId="16" applyNumberFormat="1" applyFont="1" applyFill="1" applyAlignment="1">
      <alignment horizontal="right"/>
    </xf>
    <xf numFmtId="15" fontId="14" fillId="7" borderId="0" xfId="16" applyNumberFormat="1" applyFont="1" applyFill="1" applyAlignment="1">
      <alignment horizontal="left"/>
    </xf>
    <xf numFmtId="166" fontId="12" fillId="7" borderId="0" xfId="20" applyFont="1" applyFill="1" applyBorder="1" applyAlignment="1"/>
    <xf numFmtId="166" fontId="12" fillId="7" borderId="0" xfId="15" applyFont="1" applyFill="1" applyBorder="1"/>
    <xf numFmtId="4" fontId="12" fillId="7" borderId="0" xfId="16" applyNumberFormat="1" applyFont="1" applyFill="1"/>
    <xf numFmtId="15" fontId="12" fillId="0" borderId="0" xfId="16" applyNumberFormat="1" applyFont="1"/>
    <xf numFmtId="49" fontId="32" fillId="0" borderId="0" xfId="4" applyNumberFormat="1" applyFont="1" applyAlignment="1">
      <alignment horizontal="center"/>
    </xf>
    <xf numFmtId="0" fontId="33" fillId="7" borderId="0" xfId="4" applyFont="1" applyFill="1"/>
    <xf numFmtId="0" fontId="36" fillId="7" borderId="0" xfId="4" applyFont="1" applyFill="1"/>
    <xf numFmtId="0" fontId="32" fillId="0" borderId="0" xfId="4" applyFont="1"/>
    <xf numFmtId="49" fontId="32" fillId="7" borderId="0" xfId="4" applyNumberFormat="1" applyFont="1" applyFill="1" applyAlignment="1">
      <alignment horizontal="center"/>
    </xf>
    <xf numFmtId="0" fontId="33" fillId="0" borderId="0" xfId="4" applyFont="1"/>
    <xf numFmtId="176" fontId="33" fillId="0" borderId="0" xfId="15" applyNumberFormat="1" applyFont="1"/>
    <xf numFmtId="166" fontId="33" fillId="0" borderId="0" xfId="15" applyFont="1"/>
    <xf numFmtId="0" fontId="33" fillId="7" borderId="0" xfId="12" applyFont="1" applyFill="1"/>
    <xf numFmtId="0" fontId="33" fillId="7" borderId="0" xfId="12" applyFont="1" applyFill="1" applyAlignment="1">
      <alignment horizontal="center"/>
    </xf>
    <xf numFmtId="0" fontId="36" fillId="7" borderId="0" xfId="12" applyFont="1" applyFill="1"/>
    <xf numFmtId="17" fontId="33" fillId="7" borderId="8" xfId="14" applyNumberFormat="1" applyFont="1" applyFill="1" applyBorder="1" applyAlignment="1">
      <alignment horizontal="center" vertical="center" wrapText="1"/>
    </xf>
    <xf numFmtId="0" fontId="33" fillId="7" borderId="8" xfId="4" applyFont="1" applyFill="1" applyBorder="1"/>
    <xf numFmtId="176" fontId="33" fillId="7" borderId="8" xfId="15" applyNumberFormat="1" applyFont="1" applyFill="1" applyBorder="1"/>
    <xf numFmtId="178" fontId="33" fillId="7" borderId="8" xfId="15" applyNumberFormat="1" applyFont="1" applyFill="1" applyBorder="1"/>
    <xf numFmtId="176" fontId="33" fillId="7" borderId="8" xfId="15" applyNumberFormat="1" applyFont="1" applyFill="1" applyBorder="1" applyAlignment="1">
      <alignment horizontal="center"/>
    </xf>
    <xf numFmtId="4" fontId="33" fillId="7" borderId="8" xfId="4" applyNumberFormat="1" applyFont="1" applyFill="1" applyBorder="1" applyAlignment="1">
      <alignment horizontal="center"/>
    </xf>
    <xf numFmtId="177" fontId="33" fillId="7" borderId="8" xfId="4" applyNumberFormat="1" applyFont="1" applyFill="1" applyBorder="1" applyAlignment="1">
      <alignment horizontal="center"/>
    </xf>
    <xf numFmtId="178" fontId="33" fillId="7" borderId="8" xfId="15" applyNumberFormat="1" applyFont="1" applyFill="1" applyBorder="1" applyAlignment="1">
      <alignment horizontal="center"/>
    </xf>
    <xf numFmtId="0" fontId="33" fillId="7" borderId="8" xfId="4" applyFont="1" applyFill="1" applyBorder="1" applyAlignment="1">
      <alignment horizontal="left"/>
    </xf>
    <xf numFmtId="176" fontId="33" fillId="0" borderId="8" xfId="15" applyNumberFormat="1" applyFont="1" applyBorder="1"/>
    <xf numFmtId="4" fontId="33" fillId="0" borderId="8" xfId="4" applyNumberFormat="1" applyFont="1" applyBorder="1" applyAlignment="1">
      <alignment horizontal="center"/>
    </xf>
    <xf numFmtId="0" fontId="33" fillId="0" borderId="8" xfId="4" applyFont="1" applyBorder="1"/>
    <xf numFmtId="176" fontId="33" fillId="0" borderId="8" xfId="15" applyNumberFormat="1" applyFont="1" applyFill="1" applyBorder="1"/>
    <xf numFmtId="177" fontId="33" fillId="0" borderId="8" xfId="4" applyNumberFormat="1" applyFont="1" applyBorder="1" applyAlignment="1">
      <alignment horizontal="center"/>
    </xf>
    <xf numFmtId="17" fontId="33" fillId="0" borderId="8" xfId="14" applyNumberFormat="1" applyFont="1" applyBorder="1" applyAlignment="1">
      <alignment horizontal="center" vertical="center" wrapText="1"/>
    </xf>
    <xf numFmtId="0" fontId="32" fillId="4" borderId="8" xfId="12" applyFont="1" applyFill="1" applyBorder="1" applyAlignment="1">
      <alignment horizontal="center" vertical="center" wrapText="1"/>
    </xf>
    <xf numFmtId="4" fontId="32" fillId="4" borderId="8" xfId="12" applyNumberFormat="1" applyFont="1" applyFill="1" applyBorder="1" applyAlignment="1">
      <alignment horizontal="center" vertical="center" wrapText="1"/>
    </xf>
    <xf numFmtId="0" fontId="32" fillId="7" borderId="8" xfId="12" applyFont="1" applyFill="1" applyBorder="1" applyAlignment="1">
      <alignment horizontal="center" vertical="center" wrapText="1"/>
    </xf>
    <xf numFmtId="4" fontId="32" fillId="7" borderId="8" xfId="12" applyNumberFormat="1" applyFont="1" applyFill="1" applyBorder="1" applyAlignment="1">
      <alignment horizontal="center" vertical="center" wrapText="1"/>
    </xf>
    <xf numFmtId="17" fontId="33" fillId="7" borderId="8" xfId="12" applyNumberFormat="1" applyFont="1" applyFill="1" applyBorder="1" applyAlignment="1">
      <alignment horizontal="center"/>
    </xf>
    <xf numFmtId="0" fontId="33" fillId="7" borderId="8" xfId="12" applyFont="1" applyFill="1" applyBorder="1" applyAlignment="1">
      <alignment horizontal="center"/>
    </xf>
    <xf numFmtId="176" fontId="33" fillId="7" borderId="8" xfId="12" applyNumberFormat="1" applyFont="1" applyFill="1" applyBorder="1" applyAlignment="1">
      <alignment horizontal="right"/>
    </xf>
    <xf numFmtId="177" fontId="33" fillId="7" borderId="8" xfId="12" applyNumberFormat="1" applyFont="1" applyFill="1" applyBorder="1" applyAlignment="1">
      <alignment horizontal="center"/>
    </xf>
    <xf numFmtId="170" fontId="33" fillId="7" borderId="8" xfId="12" applyNumberFormat="1" applyFont="1" applyFill="1" applyBorder="1" applyAlignment="1">
      <alignment horizontal="center"/>
    </xf>
    <xf numFmtId="166" fontId="33" fillId="7" borderId="8" xfId="12" applyNumberFormat="1" applyFont="1" applyFill="1" applyBorder="1" applyAlignment="1">
      <alignment horizontal="right"/>
    </xf>
    <xf numFmtId="176" fontId="33" fillId="7" borderId="8" xfId="13" applyNumberFormat="1" applyFont="1" applyFill="1" applyBorder="1" applyAlignment="1">
      <alignment horizontal="right"/>
    </xf>
    <xf numFmtId="15" fontId="12" fillId="7" borderId="8" xfId="14" applyNumberFormat="1" applyFont="1" applyFill="1" applyBorder="1" applyAlignment="1">
      <alignment horizontal="center" vertical="center" wrapText="1"/>
    </xf>
    <xf numFmtId="0" fontId="12" fillId="7" borderId="8" xfId="14" applyFont="1" applyFill="1" applyBorder="1" applyAlignment="1">
      <alignment horizontal="center" vertical="center" wrapText="1"/>
    </xf>
    <xf numFmtId="166" fontId="12" fillId="7" borderId="8" xfId="15" applyFont="1" applyFill="1" applyBorder="1"/>
    <xf numFmtId="166" fontId="12" fillId="7" borderId="8" xfId="15" applyFont="1" applyFill="1" applyBorder="1" applyAlignment="1">
      <alignment horizontal="center" vertical="center" wrapText="1"/>
    </xf>
    <xf numFmtId="0" fontId="33" fillId="0" borderId="0" xfId="16" applyFont="1" applyAlignment="1">
      <alignment horizontal="centerContinuous"/>
    </xf>
    <xf numFmtId="180" fontId="33" fillId="0" borderId="1" xfId="16" applyNumberFormat="1" applyFont="1" applyBorder="1" applyAlignment="1">
      <alignment horizontal="center"/>
    </xf>
    <xf numFmtId="49" fontId="33" fillId="0" borderId="0" xfId="20" applyNumberFormat="1" applyFont="1" applyAlignment="1"/>
    <xf numFmtId="0" fontId="32" fillId="0" borderId="0" xfId="4" applyFont="1" applyAlignment="1">
      <alignment horizontal="center"/>
    </xf>
    <xf numFmtId="15" fontId="16" fillId="2" borderId="0" xfId="1" applyNumberFormat="1" applyFont="1" applyFill="1" applyAlignment="1">
      <alignment horizontal="center"/>
    </xf>
    <xf numFmtId="166" fontId="15" fillId="2" borderId="0" xfId="1" applyFont="1" applyFill="1"/>
    <xf numFmtId="15" fontId="16" fillId="2" borderId="0" xfId="1" applyNumberFormat="1" applyFont="1" applyFill="1"/>
    <xf numFmtId="1" fontId="33" fillId="0" borderId="1" xfId="16" applyNumberFormat="1" applyFont="1" applyBorder="1" applyAlignment="1">
      <alignment horizontal="center"/>
    </xf>
    <xf numFmtId="175" fontId="12" fillId="0" borderId="7" xfId="0" applyNumberFormat="1" applyFont="1" applyBorder="1" applyAlignment="1">
      <alignment horizontal="center" vertical="center"/>
    </xf>
    <xf numFmtId="164" fontId="37" fillId="0" borderId="0" xfId="0" applyNumberFormat="1" applyFont="1"/>
    <xf numFmtId="165" fontId="37" fillId="0" borderId="0" xfId="2" applyFont="1" applyFill="1"/>
    <xf numFmtId="0" fontId="38" fillId="0" borderId="0" xfId="0" applyFont="1"/>
    <xf numFmtId="0" fontId="37" fillId="0" borderId="0" xfId="0" applyFont="1" applyAlignment="1">
      <alignment vertical="center"/>
    </xf>
    <xf numFmtId="0" fontId="38" fillId="0" borderId="0" xfId="0" applyFont="1" applyAlignment="1">
      <alignment vertical="center" wrapText="1"/>
    </xf>
    <xf numFmtId="0" fontId="38" fillId="0" borderId="0" xfId="0" applyFont="1" applyAlignment="1">
      <alignment vertical="center"/>
    </xf>
    <xf numFmtId="0" fontId="37" fillId="0" borderId="0" xfId="0" applyFont="1" applyAlignment="1">
      <alignment horizontal="left"/>
    </xf>
    <xf numFmtId="165" fontId="20" fillId="0" borderId="0" xfId="2" applyFont="1" applyAlignment="1">
      <alignment vertical="center"/>
    </xf>
    <xf numFmtId="165" fontId="15" fillId="0" borderId="0" xfId="2" applyFont="1" applyAlignment="1">
      <alignment vertical="center"/>
    </xf>
    <xf numFmtId="165" fontId="33" fillId="7" borderId="8" xfId="2" applyFont="1" applyFill="1" applyBorder="1" applyAlignment="1">
      <alignment horizontal="right"/>
    </xf>
    <xf numFmtId="165" fontId="15" fillId="0" borderId="0" xfId="0" applyNumberFormat="1" applyFont="1"/>
    <xf numFmtId="165" fontId="12" fillId="0" borderId="8" xfId="2" applyFont="1" applyBorder="1" applyAlignment="1">
      <alignment horizontal="center" vertical="center"/>
    </xf>
    <xf numFmtId="173" fontId="38" fillId="0" borderId="0" xfId="1" applyNumberFormat="1" applyFont="1"/>
    <xf numFmtId="184" fontId="39" fillId="9" borderId="0" xfId="0" applyNumberFormat="1" applyFont="1" applyFill="1" applyAlignment="1">
      <alignment horizontal="left" vertical="top" wrapText="1"/>
    </xf>
    <xf numFmtId="0" fontId="41" fillId="0" borderId="0" xfId="0" applyFont="1"/>
    <xf numFmtId="0" fontId="42" fillId="0" borderId="0" xfId="0" applyFont="1"/>
    <xf numFmtId="4" fontId="43" fillId="9" borderId="0" xfId="0" applyNumberFormat="1" applyFont="1" applyFill="1" applyAlignment="1">
      <alignment horizontal="right" vertical="center" wrapText="1"/>
    </xf>
    <xf numFmtId="0" fontId="45" fillId="0" borderId="9" xfId="0" applyFont="1" applyBorder="1" applyAlignment="1">
      <alignment horizontal="center" wrapText="1"/>
    </xf>
    <xf numFmtId="9" fontId="45" fillId="0" borderId="9" xfId="0" applyNumberFormat="1" applyFont="1" applyBorder="1" applyAlignment="1">
      <alignment horizontal="center" wrapText="1"/>
    </xf>
    <xf numFmtId="0" fontId="44" fillId="0" borderId="20" xfId="0" applyFont="1" applyBorder="1" applyAlignment="1">
      <alignment horizontal="left" vertical="top" wrapText="1"/>
    </xf>
    <xf numFmtId="0" fontId="44" fillId="0" borderId="20" xfId="0" applyFont="1" applyBorder="1" applyAlignment="1">
      <alignment horizontal="right" vertical="top" wrapText="1"/>
    </xf>
    <xf numFmtId="6" fontId="0" fillId="0" borderId="0" xfId="0" applyNumberFormat="1"/>
    <xf numFmtId="6" fontId="44" fillId="0" borderId="20" xfId="0" applyNumberFormat="1" applyFont="1" applyBorder="1" applyAlignment="1">
      <alignment horizontal="right" vertical="top" wrapText="1"/>
    </xf>
    <xf numFmtId="0" fontId="46" fillId="10" borderId="20" xfId="0" applyFont="1" applyFill="1" applyBorder="1" applyAlignment="1">
      <alignment horizontal="left" vertical="top" wrapText="1"/>
    </xf>
    <xf numFmtId="0" fontId="46" fillId="10" borderId="20" xfId="0" applyFont="1" applyFill="1" applyBorder="1" applyAlignment="1">
      <alignment horizontal="right" vertical="top" wrapText="1"/>
    </xf>
    <xf numFmtId="6" fontId="46" fillId="10" borderId="20" xfId="0" applyNumberFormat="1" applyFont="1" applyFill="1" applyBorder="1" applyAlignment="1">
      <alignment horizontal="right" vertical="top" wrapText="1"/>
    </xf>
    <xf numFmtId="4" fontId="40" fillId="0" borderId="0" xfId="0" applyNumberFormat="1" applyFont="1"/>
    <xf numFmtId="44" fontId="15" fillId="0" borderId="0" xfId="0" applyNumberFormat="1" applyFont="1" applyAlignment="1">
      <alignment vertical="center"/>
    </xf>
    <xf numFmtId="165" fontId="38" fillId="0" borderId="0" xfId="2" applyFont="1" applyAlignment="1">
      <alignment vertical="center"/>
    </xf>
    <xf numFmtId="9" fontId="15" fillId="11" borderId="0" xfId="3" applyFont="1" applyFill="1"/>
    <xf numFmtId="185" fontId="15" fillId="0" borderId="0" xfId="2" applyNumberFormat="1" applyFont="1"/>
    <xf numFmtId="173" fontId="15" fillId="0" borderId="0" xfId="0" applyNumberFormat="1" applyFont="1"/>
    <xf numFmtId="0" fontId="16" fillId="12" borderId="0" xfId="0" applyFont="1" applyFill="1"/>
    <xf numFmtId="9" fontId="15" fillId="0" borderId="3" xfId="0" applyNumberFormat="1" applyFont="1" applyBorder="1"/>
    <xf numFmtId="0" fontId="37" fillId="0" borderId="3" xfId="0" applyFont="1" applyBorder="1"/>
    <xf numFmtId="185" fontId="37" fillId="0" borderId="0" xfId="2" applyNumberFormat="1" applyFont="1"/>
    <xf numFmtId="173" fontId="37" fillId="0" borderId="0" xfId="0" applyNumberFormat="1" applyFont="1"/>
    <xf numFmtId="185" fontId="37" fillId="0" borderId="0" xfId="0" applyNumberFormat="1" applyFont="1"/>
    <xf numFmtId="9" fontId="37" fillId="0" borderId="0" xfId="0" applyNumberFormat="1" applyFont="1"/>
    <xf numFmtId="171" fontId="48" fillId="13" borderId="0" xfId="22" applyNumberFormat="1" applyFont="1"/>
    <xf numFmtId="0" fontId="38" fillId="0" borderId="0" xfId="0" applyFont="1" applyAlignment="1">
      <alignment horizontal="center" vertical="center"/>
    </xf>
    <xf numFmtId="171" fontId="15" fillId="14" borderId="0" xfId="0" applyNumberFormat="1" applyFont="1" applyFill="1"/>
    <xf numFmtId="0" fontId="15" fillId="14" borderId="0" xfId="0" applyFont="1" applyFill="1"/>
    <xf numFmtId="165" fontId="15" fillId="14" borderId="0" xfId="2" applyFont="1" applyFill="1"/>
    <xf numFmtId="170" fontId="38" fillId="0" borderId="0" xfId="0" applyNumberFormat="1" applyFont="1"/>
    <xf numFmtId="0" fontId="49" fillId="0" borderId="0" xfId="4" applyFont="1" applyAlignment="1">
      <alignment horizontal="left"/>
    </xf>
    <xf numFmtId="0" fontId="50" fillId="0" borderId="0" xfId="4" applyFont="1" applyAlignment="1">
      <alignment horizontal="center"/>
    </xf>
    <xf numFmtId="0" fontId="50" fillId="0" borderId="0" xfId="4" applyFont="1"/>
    <xf numFmtId="165" fontId="50" fillId="0" borderId="0" xfId="2" applyFont="1" applyAlignment="1"/>
    <xf numFmtId="165" fontId="50" fillId="0" borderId="0" xfId="2" applyFont="1" applyFill="1" applyAlignment="1"/>
    <xf numFmtId="0" fontId="49" fillId="0" borderId="0" xfId="4" applyFont="1"/>
    <xf numFmtId="0" fontId="51" fillId="0" borderId="3" xfId="4" applyFont="1" applyBorder="1" applyAlignment="1">
      <alignment horizontal="center"/>
    </xf>
    <xf numFmtId="0" fontId="51" fillId="4" borderId="1" xfId="4" applyFont="1" applyFill="1" applyBorder="1" applyAlignment="1">
      <alignment horizontal="center"/>
    </xf>
    <xf numFmtId="165" fontId="51" fillId="4" borderId="1" xfId="2" applyFont="1" applyFill="1" applyBorder="1" applyAlignment="1">
      <alignment horizontal="center"/>
    </xf>
    <xf numFmtId="165" fontId="50" fillId="0" borderId="0" xfId="2" applyFont="1" applyAlignment="1">
      <alignment horizontal="center"/>
    </xf>
    <xf numFmtId="0" fontId="37" fillId="0" borderId="1" xfId="0" applyFont="1" applyBorder="1"/>
    <xf numFmtId="0" fontId="37" fillId="0" borderId="1" xfId="0" applyFont="1" applyBorder="1" applyAlignment="1">
      <alignment horizontal="center"/>
    </xf>
    <xf numFmtId="0" fontId="50" fillId="0" borderId="1" xfId="5" applyFont="1" applyBorder="1" applyAlignment="1">
      <alignment horizontal="center"/>
    </xf>
    <xf numFmtId="165" fontId="37" fillId="0" borderId="1" xfId="2" applyFont="1" applyBorder="1" applyAlignment="1"/>
    <xf numFmtId="165" fontId="50" fillId="0" borderId="1" xfId="2" applyFont="1" applyFill="1" applyBorder="1" applyAlignment="1"/>
    <xf numFmtId="165" fontId="37" fillId="0" borderId="1" xfId="2" applyFont="1" applyFill="1" applyBorder="1" applyAlignment="1"/>
    <xf numFmtId="165" fontId="50" fillId="0" borderId="0" xfId="4" applyNumberFormat="1" applyFont="1"/>
    <xf numFmtId="165" fontId="37" fillId="0" borderId="25" xfId="2" applyFont="1" applyBorder="1" applyAlignment="1">
      <alignment horizontal="right" vertical="center"/>
    </xf>
    <xf numFmtId="165" fontId="37" fillId="0" borderId="27" xfId="2" applyFont="1" applyBorder="1" applyAlignment="1">
      <alignment horizontal="right" vertical="center"/>
    </xf>
    <xf numFmtId="0" fontId="37" fillId="0" borderId="26" xfId="0" applyFont="1" applyBorder="1" applyAlignment="1">
      <alignment horizontal="right" vertical="center"/>
    </xf>
    <xf numFmtId="0" fontId="52" fillId="0" borderId="0" xfId="0" applyFont="1"/>
    <xf numFmtId="0" fontId="37" fillId="0" borderId="0" xfId="0" applyFont="1"/>
    <xf numFmtId="14" fontId="53" fillId="0" borderId="26" xfId="11" applyNumberFormat="1" applyFont="1" applyBorder="1" applyAlignment="1">
      <alignment horizontal="right" vertical="center"/>
    </xf>
    <xf numFmtId="0" fontId="53" fillId="0" borderId="27" xfId="11" applyFont="1" applyBorder="1" applyAlignment="1">
      <alignment vertical="center"/>
    </xf>
    <xf numFmtId="4" fontId="40" fillId="15" borderId="0" xfId="0" applyNumberFormat="1" applyFont="1" applyFill="1"/>
    <xf numFmtId="0" fontId="54" fillId="0" borderId="0" xfId="0" applyFont="1"/>
    <xf numFmtId="4" fontId="55" fillId="0" borderId="0" xfId="0" applyNumberFormat="1" applyFont="1"/>
    <xf numFmtId="0" fontId="37" fillId="11" borderId="1" xfId="0" applyFont="1" applyFill="1" applyBorder="1"/>
    <xf numFmtId="0" fontId="37" fillId="11" borderId="1" xfId="0" applyFont="1" applyFill="1" applyBorder="1" applyAlignment="1">
      <alignment horizontal="center"/>
    </xf>
    <xf numFmtId="0" fontId="50" fillId="11" borderId="1" xfId="5" applyFont="1" applyFill="1" applyBorder="1" applyAlignment="1">
      <alignment horizontal="center"/>
    </xf>
    <xf numFmtId="165" fontId="37" fillId="11" borderId="1" xfId="2" applyFont="1" applyFill="1" applyBorder="1" applyAlignment="1"/>
    <xf numFmtId="165" fontId="50" fillId="11" borderId="1" xfId="2" applyFont="1" applyFill="1" applyBorder="1" applyAlignment="1"/>
    <xf numFmtId="0" fontId="50" fillId="11" borderId="0" xfId="4" applyFont="1" applyFill="1"/>
    <xf numFmtId="165" fontId="50" fillId="11" borderId="0" xfId="2" applyFont="1" applyFill="1" applyAlignment="1"/>
    <xf numFmtId="165" fontId="15" fillId="11" borderId="0" xfId="2" applyFont="1" applyFill="1"/>
    <xf numFmtId="4" fontId="43" fillId="9" borderId="0" xfId="23" applyNumberFormat="1" applyFont="1" applyFill="1" applyAlignment="1">
      <alignment horizontal="right" vertical="center" wrapText="1"/>
    </xf>
    <xf numFmtId="165" fontId="38" fillId="15" borderId="0" xfId="2" applyFont="1" applyFill="1"/>
    <xf numFmtId="165" fontId="15" fillId="15" borderId="0" xfId="2" applyFont="1" applyFill="1"/>
    <xf numFmtId="166" fontId="15" fillId="15" borderId="0" xfId="1" applyFont="1" applyFill="1"/>
    <xf numFmtId="166" fontId="16" fillId="15" borderId="0" xfId="1" applyFont="1" applyFill="1"/>
    <xf numFmtId="166" fontId="16" fillId="15" borderId="0" xfId="1" applyFont="1" applyFill="1" applyBorder="1"/>
    <xf numFmtId="165" fontId="37" fillId="15" borderId="1" xfId="2" applyFont="1" applyFill="1" applyBorder="1" applyAlignment="1"/>
    <xf numFmtId="8" fontId="50" fillId="0" borderId="0" xfId="4" applyNumberFormat="1" applyFont="1"/>
    <xf numFmtId="44" fontId="50" fillId="0" borderId="0" xfId="4" applyNumberFormat="1" applyFont="1"/>
    <xf numFmtId="165" fontId="16" fillId="15" borderId="0" xfId="2" applyFont="1" applyFill="1"/>
    <xf numFmtId="0" fontId="9" fillId="0" borderId="0" xfId="0" applyFont="1" applyAlignment="1">
      <alignment horizontal="center"/>
    </xf>
    <xf numFmtId="0" fontId="8" fillId="0" borderId="0" xfId="0" applyFont="1" applyAlignment="1">
      <alignment horizontal="center"/>
    </xf>
    <xf numFmtId="0" fontId="29" fillId="0" borderId="0" xfId="0" applyFont="1" applyAlignment="1">
      <alignment horizontal="center"/>
    </xf>
    <xf numFmtId="0" fontId="51" fillId="0" borderId="0" xfId="4" applyFont="1" applyAlignment="1">
      <alignment horizontal="center"/>
    </xf>
    <xf numFmtId="0" fontId="16" fillId="0" borderId="0" xfId="0" applyFont="1" applyAlignment="1">
      <alignment horizontal="center"/>
    </xf>
    <xf numFmtId="0" fontId="15" fillId="0" borderId="0" xfId="0" applyFont="1" applyAlignment="1">
      <alignment horizontal="center"/>
    </xf>
    <xf numFmtId="0" fontId="16" fillId="0" borderId="0" xfId="8" applyFont="1" applyAlignment="1">
      <alignment horizontal="center" wrapText="1"/>
    </xf>
    <xf numFmtId="0" fontId="12" fillId="0" borderId="0" xfId="8" applyFont="1"/>
    <xf numFmtId="0" fontId="15" fillId="0" borderId="0" xfId="8" applyFont="1" applyAlignment="1">
      <alignment horizontal="center" wrapText="1"/>
    </xf>
    <xf numFmtId="0" fontId="12" fillId="0" borderId="7" xfId="0" applyFont="1" applyBorder="1" applyAlignment="1">
      <alignment horizontal="left" vertical="center"/>
    </xf>
    <xf numFmtId="0" fontId="16" fillId="6" borderId="0" xfId="0" applyFont="1" applyFill="1" applyAlignment="1">
      <alignment horizontal="left" vertical="center"/>
    </xf>
    <xf numFmtId="0" fontId="15" fillId="0" borderId="7" xfId="0" applyFont="1" applyBorder="1" applyAlignment="1">
      <alignment horizontal="left" vertical="center"/>
    </xf>
    <xf numFmtId="49" fontId="14" fillId="3" borderId="8" xfId="0" applyNumberFormat="1" applyFont="1" applyFill="1" applyBorder="1" applyAlignment="1">
      <alignment horizontal="center" vertical="center"/>
    </xf>
    <xf numFmtId="3" fontId="22" fillId="0" borderId="0" xfId="0" applyNumberFormat="1" applyFont="1" applyAlignment="1">
      <alignment horizontal="left" vertical="center" wrapText="1"/>
    </xf>
    <xf numFmtId="165" fontId="12" fillId="0" borderId="8" xfId="2" applyFont="1" applyBorder="1" applyAlignment="1">
      <alignment horizontal="center" vertical="center"/>
    </xf>
    <xf numFmtId="49" fontId="14" fillId="3" borderId="0" xfId="0" applyNumberFormat="1" applyFont="1" applyFill="1" applyAlignment="1">
      <alignment horizontal="center" vertical="center"/>
    </xf>
    <xf numFmtId="0" fontId="16" fillId="6" borderId="0" xfId="0" applyFont="1" applyFill="1" applyAlignment="1">
      <alignment horizontal="center" vertical="center"/>
    </xf>
    <xf numFmtId="165" fontId="12" fillId="0" borderId="0" xfId="2" applyFont="1" applyBorder="1" applyAlignment="1">
      <alignment horizontal="center" vertical="center"/>
    </xf>
    <xf numFmtId="0" fontId="32" fillId="7" borderId="0" xfId="12" applyFont="1" applyFill="1" applyAlignment="1">
      <alignment horizontal="center"/>
    </xf>
    <xf numFmtId="0" fontId="32" fillId="4" borderId="8" xfId="4" applyFont="1" applyFill="1" applyBorder="1" applyAlignment="1">
      <alignment horizontal="center" wrapText="1"/>
    </xf>
    <xf numFmtId="0" fontId="32" fillId="0" borderId="0" xfId="4" applyFont="1" applyAlignment="1">
      <alignment horizontal="center"/>
    </xf>
    <xf numFmtId="0" fontId="32" fillId="4" borderId="8" xfId="4" applyFont="1" applyFill="1" applyBorder="1" applyAlignment="1">
      <alignment horizontal="center" vertical="center" wrapText="1"/>
    </xf>
    <xf numFmtId="0" fontId="32" fillId="4" borderId="8" xfId="4" applyFont="1" applyFill="1" applyBorder="1" applyAlignment="1">
      <alignment horizontal="center" vertical="center"/>
    </xf>
    <xf numFmtId="17" fontId="32" fillId="4" borderId="8" xfId="4" applyNumberFormat="1" applyFont="1" applyFill="1" applyBorder="1" applyAlignment="1">
      <alignment horizontal="center" vertical="center" wrapText="1"/>
    </xf>
    <xf numFmtId="0" fontId="34" fillId="4" borderId="8" xfId="14" applyFont="1" applyFill="1" applyBorder="1" applyAlignment="1">
      <alignment horizontal="center" vertical="center" wrapText="1"/>
    </xf>
    <xf numFmtId="0" fontId="32" fillId="7" borderId="0" xfId="4" applyFont="1" applyFill="1" applyAlignment="1">
      <alignment horizontal="center"/>
    </xf>
    <xf numFmtId="0" fontId="14" fillId="4" borderId="8" xfId="14" applyFont="1" applyFill="1" applyBorder="1" applyAlignment="1">
      <alignment horizontal="center" vertical="center" wrapText="1"/>
    </xf>
    <xf numFmtId="0" fontId="12" fillId="4" borderId="8" xfId="14" applyFont="1" applyFill="1" applyBorder="1" applyAlignment="1">
      <alignment vertical="center" wrapText="1"/>
    </xf>
    <xf numFmtId="0" fontId="14" fillId="7" borderId="0" xfId="16" applyFont="1" applyFill="1" applyAlignment="1">
      <alignment horizontal="center"/>
    </xf>
    <xf numFmtId="15" fontId="14" fillId="4" borderId="8" xfId="14" applyNumberFormat="1" applyFont="1" applyFill="1" applyBorder="1" applyAlignment="1">
      <alignment horizontal="center" vertical="center" wrapText="1"/>
    </xf>
    <xf numFmtId="0" fontId="12" fillId="4" borderId="8" xfId="14" applyFont="1" applyFill="1" applyBorder="1" applyAlignment="1">
      <alignment horizontal="center" vertical="center" wrapText="1"/>
    </xf>
    <xf numFmtId="0" fontId="15" fillId="14" borderId="0" xfId="0" applyFont="1" applyFill="1" applyAlignment="1">
      <alignment horizontal="center"/>
    </xf>
    <xf numFmtId="0" fontId="45" fillId="0" borderId="17" xfId="0" applyFont="1" applyBorder="1" applyAlignment="1">
      <alignment horizontal="center" wrapText="1"/>
    </xf>
    <xf numFmtId="0" fontId="45" fillId="0" borderId="18" xfId="0" applyFont="1" applyBorder="1" applyAlignment="1">
      <alignment horizontal="center" wrapText="1"/>
    </xf>
    <xf numFmtId="0" fontId="45" fillId="0" borderId="19" xfId="0" applyFont="1" applyBorder="1" applyAlignment="1">
      <alignment horizontal="center" wrapText="1"/>
    </xf>
    <xf numFmtId="0" fontId="45" fillId="0" borderId="21" xfId="0" applyFont="1" applyBorder="1" applyAlignment="1">
      <alignment horizontal="center" wrapText="1"/>
    </xf>
    <xf numFmtId="0" fontId="45" fillId="0" borderId="11" xfId="0" applyFont="1" applyBorder="1" applyAlignment="1">
      <alignment horizontal="center" wrapText="1"/>
    </xf>
    <xf numFmtId="0" fontId="45" fillId="0" borderId="12" xfId="0" applyFont="1" applyBorder="1" applyAlignment="1">
      <alignment horizontal="center" wrapText="1"/>
    </xf>
    <xf numFmtId="0" fontId="45" fillId="0" borderId="22" xfId="0" applyFont="1" applyBorder="1" applyAlignment="1">
      <alignment horizontal="center" wrapText="1"/>
    </xf>
    <xf numFmtId="0" fontId="45" fillId="0" borderId="23" xfId="0" applyFont="1" applyBorder="1" applyAlignment="1">
      <alignment horizontal="center" wrapText="1"/>
    </xf>
    <xf numFmtId="0" fontId="45" fillId="0" borderId="24" xfId="0" applyFont="1" applyBorder="1" applyAlignment="1">
      <alignment horizontal="center" wrapText="1"/>
    </xf>
    <xf numFmtId="0" fontId="45" fillId="0" borderId="10" xfId="0" applyFont="1" applyBorder="1" applyAlignment="1">
      <alignment horizontal="center" wrapText="1"/>
    </xf>
    <xf numFmtId="0" fontId="45" fillId="0" borderId="13" xfId="0" applyFont="1" applyBorder="1" applyAlignment="1">
      <alignment horizontal="center" wrapText="1"/>
    </xf>
    <xf numFmtId="0" fontId="45" fillId="0" borderId="14" xfId="0" applyFont="1" applyBorder="1" applyAlignment="1">
      <alignment horizontal="center" wrapText="1"/>
    </xf>
    <xf numFmtId="0" fontId="45" fillId="0" borderId="15" xfId="0" applyFont="1" applyBorder="1" applyAlignment="1">
      <alignment horizontal="center" wrapText="1"/>
    </xf>
    <xf numFmtId="0" fontId="45" fillId="0" borderId="16" xfId="0" applyFont="1" applyBorder="1" applyAlignment="1">
      <alignment horizontal="center" wrapText="1"/>
    </xf>
  </cellXfs>
  <cellStyles count="24">
    <cellStyle name="Hipervínculo" xfId="11" builtinId="8"/>
    <cellStyle name="Millares" xfId="1" builtinId="3"/>
    <cellStyle name="Millares 12" xfId="18" xr:uid="{E95CA1DA-C5B1-4C2E-AD87-6FA153726FB7}"/>
    <cellStyle name="Millares 2" xfId="6" xr:uid="{00000000-0005-0000-0000-000001000000}"/>
    <cellStyle name="Millares 2 2" xfId="13" xr:uid="{0C7B5189-987A-4EB9-99BE-1B2360655469}"/>
    <cellStyle name="Millares 2 2 2" xfId="20" xr:uid="{4260D436-B43C-44D5-B5EC-8BCB14C50FFC}"/>
    <cellStyle name="Millares 3" xfId="9" xr:uid="{F3E1221B-9879-433C-BC19-FA14360F60BF}"/>
    <cellStyle name="Millares 4" xfId="15" xr:uid="{1CB0FFF1-2E39-4FE8-9D5F-711D5B505EA1}"/>
    <cellStyle name="Moneda" xfId="2" builtinId="4"/>
    <cellStyle name="Moneda 2" xfId="7" xr:uid="{00000000-0005-0000-0000-000003000000}"/>
    <cellStyle name="Neutral" xfId="22" builtinId="28"/>
    <cellStyle name="Normal" xfId="0" builtinId="0"/>
    <cellStyle name="Normal 10 3" xfId="12" xr:uid="{29575488-1C13-4ADF-B69A-06B7440EFCC7}"/>
    <cellStyle name="Normal 2" xfId="4" xr:uid="{00000000-0005-0000-0000-000005000000}"/>
    <cellStyle name="Normal 20" xfId="14" xr:uid="{FCCC48DC-A364-46C8-BBD1-8736BBE18F39}"/>
    <cellStyle name="Normal 21" xfId="17" xr:uid="{74046967-8513-430B-9FC6-E8660BF28E4A}"/>
    <cellStyle name="Normal 3" xfId="5" xr:uid="{00000000-0005-0000-0000-000006000000}"/>
    <cellStyle name="Normal 3 2" xfId="21" xr:uid="{6EDA809B-CFBF-4CC5-BAAA-5BA739F5A99F}"/>
    <cellStyle name="Normal 4" xfId="8" xr:uid="{A79818AB-F46B-4DF7-B969-A716E4AC93A1}"/>
    <cellStyle name="Normal 5" xfId="10" xr:uid="{28F68FA1-DA08-4C3C-BDCB-A7689E1F0DC2}"/>
    <cellStyle name="Normal 6" xfId="16" xr:uid="{61902EF3-5161-4406-8F99-39A7D002655B}"/>
    <cellStyle name="Normal 7" xfId="23" xr:uid="{ECFB43FF-A099-46BD-9BDC-EAFCF7FD5E14}"/>
    <cellStyle name="Porcentaje" xfId="3" builtinId="5"/>
    <cellStyle name="Porcentaje 2" xfId="19" xr:uid="{2539F613-4929-4D83-B602-3DBE1C46CDA7}"/>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723900</xdr:colOff>
      <xdr:row>4</xdr:row>
      <xdr:rowOff>9525</xdr:rowOff>
    </xdr:from>
    <xdr:to>
      <xdr:col>2</xdr:col>
      <xdr:colOff>123826</xdr:colOff>
      <xdr:row>8</xdr:row>
      <xdr:rowOff>28575</xdr:rowOff>
    </xdr:to>
    <xdr:pic>
      <xdr:nvPicPr>
        <xdr:cNvPr id="3" name="Picture 4">
          <a:extLst>
            <a:ext uri="{FF2B5EF4-FFF2-40B4-BE49-F238E27FC236}">
              <a16:creationId xmlns:a16="http://schemas.microsoft.com/office/drawing/2014/main" id="{71393C7C-EA4C-4092-963A-DAEC4AC9642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723900" y="771525"/>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816428</xdr:colOff>
      <xdr:row>0</xdr:row>
      <xdr:rowOff>136071</xdr:rowOff>
    </xdr:from>
    <xdr:to>
      <xdr:col>28</xdr:col>
      <xdr:colOff>83701</xdr:colOff>
      <xdr:row>12</xdr:row>
      <xdr:rowOff>17416</xdr:rowOff>
    </xdr:to>
    <xdr:pic>
      <xdr:nvPicPr>
        <xdr:cNvPr id="2" name="Imagen 1">
          <a:extLst>
            <a:ext uri="{FF2B5EF4-FFF2-40B4-BE49-F238E27FC236}">
              <a16:creationId xmlns:a16="http://schemas.microsoft.com/office/drawing/2014/main" id="{3E983CC8-0206-76B7-8FEB-F4F464ACB4AA}"/>
            </a:ext>
          </a:extLst>
        </xdr:cNvPr>
        <xdr:cNvPicPr>
          <a:picLocks noChangeAspect="1"/>
        </xdr:cNvPicPr>
      </xdr:nvPicPr>
      <xdr:blipFill>
        <a:blip xmlns:r="http://schemas.openxmlformats.org/officeDocument/2006/relationships" r:embed="rId1"/>
        <a:stretch>
          <a:fillRect/>
        </a:stretch>
      </xdr:blipFill>
      <xdr:spPr>
        <a:xfrm>
          <a:off x="11647714" y="136071"/>
          <a:ext cx="16728995" cy="1836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16094</xdr:colOff>
      <xdr:row>3</xdr:row>
      <xdr:rowOff>66675</xdr:rowOff>
    </xdr:from>
    <xdr:to>
      <xdr:col>2</xdr:col>
      <xdr:colOff>1066800</xdr:colOff>
      <xdr:row>8</xdr:row>
      <xdr:rowOff>157545</xdr:rowOff>
    </xdr:to>
    <xdr:pic>
      <xdr:nvPicPr>
        <xdr:cNvPr id="2" name="Picture 4">
          <a:extLst>
            <a:ext uri="{FF2B5EF4-FFF2-40B4-BE49-F238E27FC236}">
              <a16:creationId xmlns:a16="http://schemas.microsoft.com/office/drawing/2014/main" id="{BB302CAB-1B94-405A-889D-9739E4284C0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406619" y="552450"/>
          <a:ext cx="1050706" cy="90049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10</xdr:row>
      <xdr:rowOff>19050</xdr:rowOff>
    </xdr:from>
    <xdr:to>
      <xdr:col>1</xdr:col>
      <xdr:colOff>1050706</xdr:colOff>
      <xdr:row>15</xdr:row>
      <xdr:rowOff>104775</xdr:rowOff>
    </xdr:to>
    <xdr:pic>
      <xdr:nvPicPr>
        <xdr:cNvPr id="3" name="Picture 4">
          <a:extLst>
            <a:ext uri="{FF2B5EF4-FFF2-40B4-BE49-F238E27FC236}">
              <a16:creationId xmlns:a16="http://schemas.microsoft.com/office/drawing/2014/main" id="{2CF59CDB-A665-4221-987A-C0FF38B93BA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609600" y="1666875"/>
          <a:ext cx="1050706" cy="895350"/>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5</xdr:row>
      <xdr:rowOff>76200</xdr:rowOff>
    </xdr:from>
    <xdr:to>
      <xdr:col>1</xdr:col>
      <xdr:colOff>104776</xdr:colOff>
      <xdr:row>10</xdr:row>
      <xdr:rowOff>47626</xdr:rowOff>
    </xdr:to>
    <xdr:pic>
      <xdr:nvPicPr>
        <xdr:cNvPr id="3" name="Picture 4">
          <a:extLst>
            <a:ext uri="{FF2B5EF4-FFF2-40B4-BE49-F238E27FC236}">
              <a16:creationId xmlns:a16="http://schemas.microsoft.com/office/drawing/2014/main" id="{FD1E7B7B-CFC0-4B79-9EA7-42D08C358AA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85725" y="76200"/>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dades%20compartidas/MyCFO/02.%20Control%20ISR%20Anual/2022/Adriana%20De%20la%20Rosa/Verqor%20Capital/Estado%20de%20Flujo%20de%20Efectivo%20(m&#233;todo%20indirecto).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labor\Downloads\CUCA,%20CUFIN,%20UFIN,%20INPC.xlsx" TargetMode="External"/><Relationship Id="rId1" Type="http://schemas.openxmlformats.org/officeDocument/2006/relationships/externalLinkPath" Target="file:///C:\Users\labor\Downloads\CUCA,%20CUFIN,%20UFIN,%20IN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sos"/>
      <sheetName val="Balanza de Comprobación"/>
      <sheetName val="Flujo de Efectivo"/>
    </sheetNames>
    <sheetDataSet>
      <sheetData sheetId="0"/>
      <sheetData sheetId="1">
        <row r="3">
          <cell r="E3">
            <v>6415420.4199999999</v>
          </cell>
          <cell r="F3"/>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UCA"/>
      <sheetName val="CUFIN"/>
      <sheetName val="UFIN"/>
      <sheetName val="INPC"/>
      <sheetName val="INPC (2)"/>
    </sheetNames>
    <sheetDataSet>
      <sheetData sheetId="0"/>
      <sheetData sheetId="1"/>
      <sheetData sheetId="2">
        <row r="10">
          <cell r="J10">
            <v>0</v>
          </cell>
        </row>
        <row r="11">
          <cell r="J11">
            <v>0</v>
          </cell>
        </row>
        <row r="12">
          <cell r="J12">
            <v>0</v>
          </cell>
        </row>
        <row r="16">
          <cell r="J16">
            <v>0</v>
          </cell>
        </row>
        <row r="17">
          <cell r="J17">
            <v>0</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tel:0020110003552" TargetMode="External"/><Relationship Id="rId13" Type="http://schemas.openxmlformats.org/officeDocument/2006/relationships/hyperlink" Target="tel:01082024" TargetMode="External"/><Relationship Id="rId18" Type="http://schemas.openxmlformats.org/officeDocument/2006/relationships/hyperlink" Target="tel:0020110003715" TargetMode="External"/><Relationship Id="rId3" Type="http://schemas.openxmlformats.org/officeDocument/2006/relationships/hyperlink" Target="tel:01032024" TargetMode="External"/><Relationship Id="rId21" Type="http://schemas.openxmlformats.org/officeDocument/2006/relationships/printerSettings" Target="../printerSettings/printerSettings2.bin"/><Relationship Id="rId7" Type="http://schemas.openxmlformats.org/officeDocument/2006/relationships/hyperlink" Target="tel:01052024" TargetMode="External"/><Relationship Id="rId12" Type="http://schemas.openxmlformats.org/officeDocument/2006/relationships/hyperlink" Target="tel:0020110003617" TargetMode="External"/><Relationship Id="rId17" Type="http://schemas.openxmlformats.org/officeDocument/2006/relationships/hyperlink" Target="tel:0020110003725" TargetMode="External"/><Relationship Id="rId2" Type="http://schemas.openxmlformats.org/officeDocument/2006/relationships/hyperlink" Target="tel:0020110003457" TargetMode="External"/><Relationship Id="rId16" Type="http://schemas.openxmlformats.org/officeDocument/2006/relationships/hyperlink" Target="tel:0020110003682" TargetMode="External"/><Relationship Id="rId20" Type="http://schemas.openxmlformats.org/officeDocument/2006/relationships/hyperlink" Target="tel:0020110003763" TargetMode="External"/><Relationship Id="rId1" Type="http://schemas.openxmlformats.org/officeDocument/2006/relationships/hyperlink" Target="tel:01022024" TargetMode="External"/><Relationship Id="rId6" Type="http://schemas.openxmlformats.org/officeDocument/2006/relationships/hyperlink" Target="tel:0020110003520" TargetMode="External"/><Relationship Id="rId11" Type="http://schemas.openxmlformats.org/officeDocument/2006/relationships/hyperlink" Target="tel:01072024" TargetMode="External"/><Relationship Id="rId24" Type="http://schemas.openxmlformats.org/officeDocument/2006/relationships/comments" Target="../comments1.xml"/><Relationship Id="rId5" Type="http://schemas.openxmlformats.org/officeDocument/2006/relationships/hyperlink" Target="tel:01042024" TargetMode="External"/><Relationship Id="rId15" Type="http://schemas.openxmlformats.org/officeDocument/2006/relationships/hyperlink" Target="tel:01092024" TargetMode="External"/><Relationship Id="rId23" Type="http://schemas.openxmlformats.org/officeDocument/2006/relationships/vmlDrawing" Target="../drawings/vmlDrawing1.vml"/><Relationship Id="rId10" Type="http://schemas.openxmlformats.org/officeDocument/2006/relationships/hyperlink" Target="tel:0020110003585" TargetMode="External"/><Relationship Id="rId19" Type="http://schemas.openxmlformats.org/officeDocument/2006/relationships/hyperlink" Target="tel:0020110003748" TargetMode="External"/><Relationship Id="rId4" Type="http://schemas.openxmlformats.org/officeDocument/2006/relationships/hyperlink" Target="tel:0020110003488" TargetMode="External"/><Relationship Id="rId9" Type="http://schemas.openxmlformats.org/officeDocument/2006/relationships/hyperlink" Target="tel:01062024" TargetMode="External"/><Relationship Id="rId14" Type="http://schemas.openxmlformats.org/officeDocument/2006/relationships/hyperlink" Target="tel:0020110003650" TargetMode="External"/><Relationship Id="rId2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www.diputados.gob.mx/LeyesBiblio/pdf/LISR.pdf"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diputados.gob.mx/LeyesBiblio/pdf/LISR.pdf" TargetMode="External"/><Relationship Id="rId7" Type="http://schemas.openxmlformats.org/officeDocument/2006/relationships/comments" Target="../comments2.xml"/><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CFF.pdf" TargetMode="External"/><Relationship Id="rId6" Type="http://schemas.openxmlformats.org/officeDocument/2006/relationships/vmlDrawing" Target="../drawings/vmlDrawing2.vml"/><Relationship Id="rId5" Type="http://schemas.openxmlformats.org/officeDocument/2006/relationships/printerSettings" Target="../printerSettings/printerSettings7.bin"/><Relationship Id="rId4" Type="http://schemas.openxmlformats.org/officeDocument/2006/relationships/hyperlink" Target="https://www.diputados.gob.mx/LeyesBiblio/pdf/LISR.pdf"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diputados.gob.mx/LeyesBiblio/pdf/LISR.pdf"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LFT.pdf"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15"/>
  <sheetViews>
    <sheetView workbookViewId="0">
      <selection activeCell="B16" sqref="B16"/>
    </sheetView>
  </sheetViews>
  <sheetFormatPr baseColWidth="10" defaultColWidth="11" defaultRowHeight="15"/>
  <cols>
    <col min="1" max="10" width="11" style="1"/>
  </cols>
  <sheetData>
    <row r="12" spans="2:8" ht="27.75">
      <c r="B12" s="306" t="s">
        <v>657</v>
      </c>
      <c r="C12" s="306"/>
      <c r="D12" s="306"/>
      <c r="E12" s="306"/>
      <c r="F12" s="306"/>
      <c r="G12" s="306"/>
      <c r="H12" s="306"/>
    </row>
    <row r="13" spans="2:8" ht="27">
      <c r="B13" s="307" t="s">
        <v>548</v>
      </c>
      <c r="C13" s="307"/>
      <c r="D13" s="307"/>
      <c r="E13" s="307"/>
      <c r="F13" s="307"/>
      <c r="G13" s="307"/>
      <c r="H13" s="307"/>
    </row>
    <row r="14" spans="2:8" ht="27">
      <c r="B14" s="307" t="s">
        <v>658</v>
      </c>
      <c r="C14" s="307"/>
      <c r="D14" s="307"/>
      <c r="E14" s="307"/>
      <c r="F14" s="307"/>
      <c r="G14" s="307"/>
      <c r="H14" s="307"/>
    </row>
    <row r="15" spans="2:8" ht="15.75">
      <c r="B15" s="308" t="s">
        <v>838</v>
      </c>
      <c r="C15" s="308"/>
      <c r="D15" s="308" t="s">
        <v>368</v>
      </c>
      <c r="E15" s="308"/>
      <c r="F15" s="308"/>
      <c r="G15" s="308"/>
      <c r="H15" s="308"/>
    </row>
  </sheetData>
  <mergeCells count="4">
    <mergeCell ref="B12:H12"/>
    <mergeCell ref="B13:H13"/>
    <mergeCell ref="B14:H14"/>
    <mergeCell ref="B15:H15"/>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B2:T1048575"/>
  <sheetViews>
    <sheetView topLeftCell="A8" zoomScaleNormal="100" workbookViewId="0">
      <selection activeCell="E42" sqref="E42"/>
    </sheetView>
  </sheetViews>
  <sheetFormatPr baseColWidth="10" defaultColWidth="11" defaultRowHeight="12.75"/>
  <cols>
    <col min="1" max="1" width="3" style="263" customWidth="1"/>
    <col min="2" max="2" width="29.85546875" style="263" customWidth="1"/>
    <col min="3" max="3" width="8.5703125" style="262" bestFit="1" customWidth="1"/>
    <col min="4" max="4" width="13.7109375" style="262" bestFit="1" customWidth="1"/>
    <col min="5" max="5" width="62.5703125" style="262" bestFit="1" customWidth="1"/>
    <col min="6" max="6" width="22.42578125" style="262" bestFit="1" customWidth="1"/>
    <col min="7" max="7" width="49.28515625" style="263" bestFit="1" customWidth="1"/>
    <col min="8" max="8" width="18.140625" style="264" bestFit="1" customWidth="1"/>
    <col min="9" max="10" width="18.5703125" style="264" bestFit="1" customWidth="1"/>
    <col min="11" max="11" width="17.140625" style="264" bestFit="1" customWidth="1"/>
    <col min="12" max="12" width="17.85546875" style="265" bestFit="1" customWidth="1"/>
    <col min="13" max="13" width="16" style="263" bestFit="1" customWidth="1"/>
    <col min="14" max="14" width="9.140625" style="263" customWidth="1"/>
    <col min="15" max="15" width="16.140625" style="263" bestFit="1" customWidth="1"/>
    <col min="16" max="16" width="21.85546875" style="263" bestFit="1" customWidth="1"/>
    <col min="17" max="17" width="19" style="263" bestFit="1" customWidth="1"/>
    <col min="18" max="18" width="12.28515625" style="264" bestFit="1" customWidth="1"/>
    <col min="19" max="19" width="12.28515625" style="263" bestFit="1" customWidth="1"/>
    <col min="20" max="253" width="9.140625" style="263" customWidth="1"/>
    <col min="254" max="254" width="24.85546875" style="263" customWidth="1"/>
    <col min="255" max="509" width="9.140625" style="263" customWidth="1"/>
    <col min="510" max="510" width="24.85546875" style="263" customWidth="1"/>
    <col min="511" max="765" width="9.140625" style="263" customWidth="1"/>
    <col min="766" max="766" width="24.85546875" style="263" customWidth="1"/>
    <col min="767" max="1021" width="9.140625" style="263" customWidth="1"/>
    <col min="1022" max="1022" width="24.85546875" style="263" customWidth="1"/>
    <col min="1023" max="1277" width="9.140625" style="263" customWidth="1"/>
    <col min="1278" max="1278" width="24.85546875" style="263" customWidth="1"/>
    <col min="1279" max="1533" width="9.140625" style="263" customWidth="1"/>
    <col min="1534" max="1534" width="24.85546875" style="263" customWidth="1"/>
    <col min="1535" max="1789" width="9.140625" style="263" customWidth="1"/>
    <col min="1790" max="1790" width="24.85546875" style="263" customWidth="1"/>
    <col min="1791" max="2045" width="9.140625" style="263" customWidth="1"/>
    <col min="2046" max="2046" width="24.85546875" style="263" customWidth="1"/>
    <col min="2047" max="2301" width="9.140625" style="263" customWidth="1"/>
    <col min="2302" max="2302" width="24.85546875" style="263" customWidth="1"/>
    <col min="2303" max="2557" width="9.140625" style="263" customWidth="1"/>
    <col min="2558" max="2558" width="24.85546875" style="263" customWidth="1"/>
    <col min="2559" max="2813" width="9.140625" style="263" customWidth="1"/>
    <col min="2814" max="2814" width="24.85546875" style="263" customWidth="1"/>
    <col min="2815" max="3069" width="9.140625" style="263" customWidth="1"/>
    <col min="3070" max="3070" width="24.85546875" style="263" customWidth="1"/>
    <col min="3071" max="3325" width="9.140625" style="263" customWidth="1"/>
    <col min="3326" max="3326" width="24.85546875" style="263" customWidth="1"/>
    <col min="3327" max="3581" width="9.140625" style="263" customWidth="1"/>
    <col min="3582" max="3582" width="24.85546875" style="263" customWidth="1"/>
    <col min="3583" max="3837" width="9.140625" style="263" customWidth="1"/>
    <col min="3838" max="3838" width="24.85546875" style="263" customWidth="1"/>
    <col min="3839" max="4093" width="9.140625" style="263" customWidth="1"/>
    <col min="4094" max="4094" width="24.85546875" style="263" customWidth="1"/>
    <col min="4095" max="4349" width="9.140625" style="263" customWidth="1"/>
    <col min="4350" max="4350" width="24.85546875" style="263" customWidth="1"/>
    <col min="4351" max="4605" width="9.140625" style="263" customWidth="1"/>
    <col min="4606" max="4606" width="24.85546875" style="263" customWidth="1"/>
    <col min="4607" max="4861" width="9.140625" style="263" customWidth="1"/>
    <col min="4862" max="4862" width="24.85546875" style="263" customWidth="1"/>
    <col min="4863" max="5117" width="9.140625" style="263" customWidth="1"/>
    <col min="5118" max="5118" width="24.85546875" style="263" customWidth="1"/>
    <col min="5119" max="5373" width="9.140625" style="263" customWidth="1"/>
    <col min="5374" max="5374" width="24.85546875" style="263" customWidth="1"/>
    <col min="5375" max="5629" width="9.140625" style="263" customWidth="1"/>
    <col min="5630" max="5630" width="24.85546875" style="263" customWidth="1"/>
    <col min="5631" max="5885" width="9.140625" style="263" customWidth="1"/>
    <col min="5886" max="5886" width="24.85546875" style="263" customWidth="1"/>
    <col min="5887" max="6141" width="9.140625" style="263" customWidth="1"/>
    <col min="6142" max="6142" width="24.85546875" style="263" customWidth="1"/>
    <col min="6143" max="6397" width="9.140625" style="263" customWidth="1"/>
    <col min="6398" max="6398" width="24.85546875" style="263" customWidth="1"/>
    <col min="6399" max="6653" width="9.140625" style="263" customWidth="1"/>
    <col min="6654" max="6654" width="24.85546875" style="263" customWidth="1"/>
    <col min="6655" max="6909" width="9.140625" style="263" customWidth="1"/>
    <col min="6910" max="6910" width="24.85546875" style="263" customWidth="1"/>
    <col min="6911" max="7165" width="9.140625" style="263" customWidth="1"/>
    <col min="7166" max="7166" width="24.85546875" style="263" customWidth="1"/>
    <col min="7167" max="7421" width="9.140625" style="263" customWidth="1"/>
    <col min="7422" max="7422" width="24.85546875" style="263" customWidth="1"/>
    <col min="7423" max="7677" width="9.140625" style="263" customWidth="1"/>
    <col min="7678" max="7678" width="24.85546875" style="263" customWidth="1"/>
    <col min="7679" max="7933" width="9.140625" style="263" customWidth="1"/>
    <col min="7934" max="7934" width="24.85546875" style="263" customWidth="1"/>
    <col min="7935" max="8189" width="9.140625" style="263" customWidth="1"/>
    <col min="8190" max="8190" width="24.85546875" style="263" customWidth="1"/>
    <col min="8191" max="8445" width="9.140625" style="263" customWidth="1"/>
    <col min="8446" max="8446" width="24.85546875" style="263" customWidth="1"/>
    <col min="8447" max="8701" width="9.140625" style="263" customWidth="1"/>
    <col min="8702" max="8702" width="24.85546875" style="263" customWidth="1"/>
    <col min="8703" max="8957" width="9.140625" style="263" customWidth="1"/>
    <col min="8958" max="8958" width="24.85546875" style="263" customWidth="1"/>
    <col min="8959" max="9213" width="9.140625" style="263" customWidth="1"/>
    <col min="9214" max="9214" width="24.85546875" style="263" customWidth="1"/>
    <col min="9215" max="9469" width="9.140625" style="263" customWidth="1"/>
    <col min="9470" max="9470" width="24.85546875" style="263" customWidth="1"/>
    <col min="9471" max="9725" width="9.140625" style="263" customWidth="1"/>
    <col min="9726" max="9726" width="24.85546875" style="263" customWidth="1"/>
    <col min="9727" max="9981" width="9.140625" style="263" customWidth="1"/>
    <col min="9982" max="9982" width="24.85546875" style="263" customWidth="1"/>
    <col min="9983" max="10237" width="9.140625" style="263" customWidth="1"/>
    <col min="10238" max="10238" width="24.85546875" style="263" customWidth="1"/>
    <col min="10239" max="10493" width="9.140625" style="263" customWidth="1"/>
    <col min="10494" max="10494" width="24.85546875" style="263" customWidth="1"/>
    <col min="10495" max="10749" width="9.140625" style="263" customWidth="1"/>
    <col min="10750" max="10750" width="24.85546875" style="263" customWidth="1"/>
    <col min="10751" max="11005" width="9.140625" style="263" customWidth="1"/>
    <col min="11006" max="11006" width="24.85546875" style="263" customWidth="1"/>
    <col min="11007" max="11261" width="9.140625" style="263" customWidth="1"/>
    <col min="11262" max="11262" width="24.85546875" style="263" customWidth="1"/>
    <col min="11263" max="11517" width="9.140625" style="263" customWidth="1"/>
    <col min="11518" max="11518" width="24.85546875" style="263" customWidth="1"/>
    <col min="11519" max="11773" width="9.140625" style="263" customWidth="1"/>
    <col min="11774" max="11774" width="24.85546875" style="263" customWidth="1"/>
    <col min="11775" max="12029" width="9.140625" style="263" customWidth="1"/>
    <col min="12030" max="12030" width="24.85546875" style="263" customWidth="1"/>
    <col min="12031" max="12285" width="9.140625" style="263" customWidth="1"/>
    <col min="12286" max="12286" width="24.85546875" style="263" customWidth="1"/>
    <col min="12287" max="12541" width="9.140625" style="263" customWidth="1"/>
    <col min="12542" max="12542" width="24.85546875" style="263" customWidth="1"/>
    <col min="12543" max="12797" width="9.140625" style="263" customWidth="1"/>
    <col min="12798" max="12798" width="24.85546875" style="263" customWidth="1"/>
    <col min="12799" max="13053" width="9.140625" style="263" customWidth="1"/>
    <col min="13054" max="13054" width="24.85546875" style="263" customWidth="1"/>
    <col min="13055" max="13309" width="9.140625" style="263" customWidth="1"/>
    <col min="13310" max="13310" width="24.85546875" style="263" customWidth="1"/>
    <col min="13311" max="13565" width="9.140625" style="263" customWidth="1"/>
    <col min="13566" max="13566" width="24.85546875" style="263" customWidth="1"/>
    <col min="13567" max="13821" width="9.140625" style="263" customWidth="1"/>
    <col min="13822" max="13822" width="24.85546875" style="263" customWidth="1"/>
    <col min="13823" max="14077" width="9.140625" style="263" customWidth="1"/>
    <col min="14078" max="14078" width="24.85546875" style="263" customWidth="1"/>
    <col min="14079" max="14333" width="9.140625" style="263" customWidth="1"/>
    <col min="14334" max="14334" width="24.85546875" style="263" customWidth="1"/>
    <col min="14335" max="14589" width="9.140625" style="263" customWidth="1"/>
    <col min="14590" max="14590" width="24.85546875" style="263" customWidth="1"/>
    <col min="14591" max="14845" width="9.140625" style="263" customWidth="1"/>
    <col min="14846" max="14846" width="24.85546875" style="263" customWidth="1"/>
    <col min="14847" max="15101" width="9.140625" style="263" customWidth="1"/>
    <col min="15102" max="15102" width="24.85546875" style="263" customWidth="1"/>
    <col min="15103" max="15357" width="9.140625" style="263" customWidth="1"/>
    <col min="15358" max="15358" width="24.85546875" style="263" customWidth="1"/>
    <col min="15359" max="15613" width="9.140625" style="263" customWidth="1"/>
    <col min="15614" max="15614" width="24.85546875" style="263" customWidth="1"/>
    <col min="15615" max="15869" width="9.140625" style="263" customWidth="1"/>
    <col min="15870" max="15870" width="24.85546875" style="263" customWidth="1"/>
    <col min="15871" max="16125" width="9.140625" style="263" customWidth="1"/>
    <col min="16126" max="16126" width="24.85546875" style="263" customWidth="1"/>
    <col min="16127" max="16384" width="9.140625" style="263" customWidth="1"/>
  </cols>
  <sheetData>
    <row r="2" spans="2:12">
      <c r="B2" s="261" t="s">
        <v>195</v>
      </c>
      <c r="F2" s="263"/>
      <c r="I2" s="261" t="s">
        <v>450</v>
      </c>
    </row>
    <row r="3" spans="2:12">
      <c r="B3" s="261" t="s">
        <v>249</v>
      </c>
      <c r="F3" s="263"/>
      <c r="I3" s="261"/>
    </row>
    <row r="4" spans="2:12">
      <c r="B4" s="261" t="s">
        <v>244</v>
      </c>
      <c r="F4" s="263"/>
    </row>
    <row r="5" spans="2:12">
      <c r="B5" s="261" t="s">
        <v>251</v>
      </c>
      <c r="F5" s="263"/>
    </row>
    <row r="6" spans="2:12">
      <c r="B6" s="261" t="s">
        <v>537</v>
      </c>
      <c r="F6" s="263"/>
    </row>
    <row r="7" spans="2:12">
      <c r="B7" s="261" t="s">
        <v>250</v>
      </c>
      <c r="F7" s="263"/>
    </row>
    <row r="8" spans="2:12">
      <c r="B8" s="266" t="s">
        <v>538</v>
      </c>
      <c r="F8" s="263"/>
    </row>
    <row r="9" spans="2:12">
      <c r="B9" s="266" t="s">
        <v>365</v>
      </c>
      <c r="F9" s="263"/>
    </row>
    <row r="10" spans="2:12">
      <c r="B10" s="266" t="s">
        <v>252</v>
      </c>
      <c r="F10" s="263"/>
    </row>
    <row r="11" spans="2:12">
      <c r="B11" s="266" t="s">
        <v>253</v>
      </c>
      <c r="F11" s="263"/>
    </row>
    <row r="12" spans="2:12">
      <c r="B12" s="266" t="s">
        <v>536</v>
      </c>
      <c r="F12" s="263"/>
    </row>
    <row r="13" spans="2:12">
      <c r="F13" s="263"/>
    </row>
    <row r="14" spans="2:12">
      <c r="B14" s="261"/>
      <c r="F14" s="263"/>
    </row>
    <row r="15" spans="2:12">
      <c r="B15" s="266"/>
      <c r="F15" s="263"/>
    </row>
    <row r="16" spans="2:12">
      <c r="B16" s="309" t="str">
        <f>Portada!B12</f>
        <v>24XORO</v>
      </c>
      <c r="C16" s="309"/>
      <c r="D16" s="309"/>
      <c r="E16" s="309"/>
      <c r="F16" s="309"/>
      <c r="G16" s="309"/>
      <c r="H16" s="309"/>
      <c r="I16" s="309"/>
      <c r="J16" s="309"/>
      <c r="K16" s="309"/>
      <c r="L16" s="309"/>
    </row>
    <row r="17" spans="2:18">
      <c r="B17" s="267"/>
      <c r="C17" s="267"/>
      <c r="D17" s="267"/>
      <c r="E17" s="267"/>
      <c r="F17" s="267"/>
      <c r="G17" s="267"/>
      <c r="H17" s="267"/>
      <c r="I17" s="267"/>
      <c r="J17" s="267"/>
      <c r="K17" s="267"/>
    </row>
    <row r="18" spans="2:18" s="262" customFormat="1">
      <c r="B18" s="268" t="s">
        <v>248</v>
      </c>
      <c r="C18" s="268" t="s">
        <v>9</v>
      </c>
      <c r="D18" s="268" t="s">
        <v>176</v>
      </c>
      <c r="E18" s="268" t="s">
        <v>517</v>
      </c>
      <c r="F18" s="268" t="s">
        <v>2</v>
      </c>
      <c r="G18" s="268" t="s">
        <v>10</v>
      </c>
      <c r="H18" s="269" t="s">
        <v>245</v>
      </c>
      <c r="I18" s="269" t="s">
        <v>3</v>
      </c>
      <c r="J18" s="269" t="s">
        <v>4</v>
      </c>
      <c r="K18" s="269" t="s">
        <v>246</v>
      </c>
      <c r="L18" s="269" t="s">
        <v>247</v>
      </c>
      <c r="R18" s="270"/>
    </row>
    <row r="19" spans="2:18">
      <c r="B19" s="271" t="s">
        <v>254</v>
      </c>
      <c r="C19" s="272" t="s">
        <v>655</v>
      </c>
      <c r="D19" s="272" t="s">
        <v>451</v>
      </c>
      <c r="E19" s="272"/>
      <c r="F19" s="273" t="s">
        <v>595</v>
      </c>
      <c r="G19" s="271" t="s">
        <v>659</v>
      </c>
      <c r="H19" s="274">
        <v>4550.43</v>
      </c>
      <c r="I19" s="274">
        <v>0</v>
      </c>
      <c r="J19" s="274">
        <v>0</v>
      </c>
      <c r="K19" s="274">
        <v>4550.43</v>
      </c>
      <c r="L19" s="275">
        <f t="shared" ref="L19:L44" si="0">+K19-H19</f>
        <v>0</v>
      </c>
    </row>
    <row r="20" spans="2:18">
      <c r="B20" s="271" t="s">
        <v>254</v>
      </c>
      <c r="C20" s="272" t="s">
        <v>655</v>
      </c>
      <c r="D20" s="272" t="s">
        <v>451</v>
      </c>
      <c r="E20" s="272"/>
      <c r="F20" s="273" t="s">
        <v>596</v>
      </c>
      <c r="G20" s="271" t="s">
        <v>660</v>
      </c>
      <c r="H20" s="274">
        <v>8256.15</v>
      </c>
      <c r="I20" s="274">
        <v>0</v>
      </c>
      <c r="J20" s="274">
        <v>0</v>
      </c>
      <c r="K20" s="274">
        <v>8256.15</v>
      </c>
      <c r="L20" s="275">
        <f t="shared" si="0"/>
        <v>0</v>
      </c>
    </row>
    <row r="21" spans="2:18">
      <c r="B21" s="271" t="s">
        <v>254</v>
      </c>
      <c r="C21" s="272" t="s">
        <v>655</v>
      </c>
      <c r="D21" s="272" t="s">
        <v>451</v>
      </c>
      <c r="E21" s="272"/>
      <c r="F21" s="273" t="s">
        <v>597</v>
      </c>
      <c r="G21" s="271" t="s">
        <v>661</v>
      </c>
      <c r="H21" s="274">
        <v>528.94000000000005</v>
      </c>
      <c r="I21" s="274">
        <v>0</v>
      </c>
      <c r="J21" s="274">
        <v>0</v>
      </c>
      <c r="K21" s="274">
        <v>528.94000000000005</v>
      </c>
      <c r="L21" s="275">
        <f t="shared" si="0"/>
        <v>0</v>
      </c>
    </row>
    <row r="22" spans="2:18">
      <c r="B22" s="271" t="s">
        <v>254</v>
      </c>
      <c r="C22" s="272" t="s">
        <v>655</v>
      </c>
      <c r="D22" s="272" t="s">
        <v>451</v>
      </c>
      <c r="E22" s="272"/>
      <c r="F22" s="273" t="s">
        <v>598</v>
      </c>
      <c r="G22" s="271" t="s">
        <v>662</v>
      </c>
      <c r="H22" s="274">
        <v>43.93</v>
      </c>
      <c r="I22" s="274">
        <v>0</v>
      </c>
      <c r="J22" s="274">
        <v>0</v>
      </c>
      <c r="K22" s="274">
        <v>43.93</v>
      </c>
      <c r="L22" s="275">
        <f t="shared" si="0"/>
        <v>0</v>
      </c>
    </row>
    <row r="23" spans="2:18">
      <c r="B23" s="271" t="s">
        <v>254</v>
      </c>
      <c r="C23" s="272" t="s">
        <v>655</v>
      </c>
      <c r="D23" s="272" t="s">
        <v>451</v>
      </c>
      <c r="E23" s="272"/>
      <c r="F23" s="273" t="s">
        <v>663</v>
      </c>
      <c r="G23" s="271" t="s">
        <v>664</v>
      </c>
      <c r="H23" s="274">
        <v>135.04</v>
      </c>
      <c r="I23" s="274">
        <v>14093069.949999999</v>
      </c>
      <c r="J23" s="274">
        <v>14037182</v>
      </c>
      <c r="K23" s="274">
        <v>56022.99</v>
      </c>
      <c r="L23" s="275">
        <f t="shared" si="0"/>
        <v>55887.95</v>
      </c>
    </row>
    <row r="24" spans="2:18">
      <c r="B24" s="271" t="s">
        <v>254</v>
      </c>
      <c r="C24" s="272" t="s">
        <v>655</v>
      </c>
      <c r="D24" s="272" t="s">
        <v>451</v>
      </c>
      <c r="E24" s="272"/>
      <c r="F24" s="273" t="s">
        <v>665</v>
      </c>
      <c r="G24" s="271" t="s">
        <v>666</v>
      </c>
      <c r="H24" s="274">
        <v>29945232.149999999</v>
      </c>
      <c r="I24" s="274">
        <v>10661926001.809999</v>
      </c>
      <c r="J24" s="274">
        <v>10682561621.209999</v>
      </c>
      <c r="K24" s="274">
        <v>9309612.75</v>
      </c>
      <c r="L24" s="275">
        <f t="shared" si="0"/>
        <v>-20635619.399999999</v>
      </c>
    </row>
    <row r="25" spans="2:18">
      <c r="B25" s="271" t="s">
        <v>254</v>
      </c>
      <c r="C25" s="272" t="s">
        <v>655</v>
      </c>
      <c r="D25" s="272" t="s">
        <v>451</v>
      </c>
      <c r="E25" s="272"/>
      <c r="F25" s="273" t="s">
        <v>667</v>
      </c>
      <c r="G25" s="271" t="s">
        <v>668</v>
      </c>
      <c r="H25" s="274">
        <v>0</v>
      </c>
      <c r="I25" s="274">
        <v>1097551.6200000001</v>
      </c>
      <c r="J25" s="274">
        <v>1095343.48</v>
      </c>
      <c r="K25" s="274">
        <v>2208.14</v>
      </c>
      <c r="L25" s="275">
        <f t="shared" si="0"/>
        <v>2208.14</v>
      </c>
    </row>
    <row r="26" spans="2:18">
      <c r="B26" s="271" t="s">
        <v>7</v>
      </c>
      <c r="C26" s="272" t="s">
        <v>655</v>
      </c>
      <c r="D26" s="272" t="s">
        <v>451</v>
      </c>
      <c r="E26" s="272"/>
      <c r="F26" s="273" t="s">
        <v>599</v>
      </c>
      <c r="G26" s="271" t="s">
        <v>549</v>
      </c>
      <c r="H26" s="274">
        <v>1523285.81</v>
      </c>
      <c r="I26" s="274">
        <v>14349257.949999999</v>
      </c>
      <c r="J26" s="274">
        <v>14618382.880000001</v>
      </c>
      <c r="K26" s="274">
        <v>1254160.8799999999</v>
      </c>
      <c r="L26" s="275">
        <f t="shared" si="0"/>
        <v>-269124.93000000017</v>
      </c>
    </row>
    <row r="27" spans="2:18">
      <c r="B27" s="271" t="s">
        <v>7</v>
      </c>
      <c r="C27" s="272" t="s">
        <v>655</v>
      </c>
      <c r="D27" s="272" t="s">
        <v>451</v>
      </c>
      <c r="E27" s="272"/>
      <c r="F27" s="273" t="s">
        <v>669</v>
      </c>
      <c r="G27" s="271" t="s">
        <v>670</v>
      </c>
      <c r="H27" s="274">
        <v>-493243.93</v>
      </c>
      <c r="I27" s="274">
        <v>0</v>
      </c>
      <c r="J27" s="274">
        <v>0</v>
      </c>
      <c r="K27" s="274">
        <v>-493243.93</v>
      </c>
      <c r="L27" s="275">
        <f t="shared" si="0"/>
        <v>0</v>
      </c>
    </row>
    <row r="28" spans="2:18">
      <c r="B28" s="271" t="s">
        <v>256</v>
      </c>
      <c r="C28" s="272" t="s">
        <v>655</v>
      </c>
      <c r="D28" s="272" t="s">
        <v>451</v>
      </c>
      <c r="E28" s="272"/>
      <c r="F28" s="273" t="s">
        <v>671</v>
      </c>
      <c r="G28" s="271" t="s">
        <v>672</v>
      </c>
      <c r="H28" s="276">
        <v>15000</v>
      </c>
      <c r="I28" s="274">
        <v>0</v>
      </c>
      <c r="J28" s="276">
        <v>0</v>
      </c>
      <c r="K28" s="276">
        <v>15000</v>
      </c>
      <c r="L28" s="275">
        <f t="shared" si="0"/>
        <v>0</v>
      </c>
    </row>
    <row r="29" spans="2:18">
      <c r="B29" s="271" t="s">
        <v>256</v>
      </c>
      <c r="C29" s="272" t="s">
        <v>655</v>
      </c>
      <c r="D29" s="272" t="s">
        <v>451</v>
      </c>
      <c r="E29" s="272"/>
      <c r="F29" s="273" t="s">
        <v>673</v>
      </c>
      <c r="G29" s="271" t="s">
        <v>674</v>
      </c>
      <c r="H29" s="276">
        <v>241666.47</v>
      </c>
      <c r="I29" s="274">
        <v>0</v>
      </c>
      <c r="J29" s="276">
        <v>51866.44</v>
      </c>
      <c r="K29" s="276">
        <v>189800.03</v>
      </c>
      <c r="L29" s="275">
        <f t="shared" si="0"/>
        <v>-51866.44</v>
      </c>
    </row>
    <row r="30" spans="2:18">
      <c r="B30" s="271" t="s">
        <v>256</v>
      </c>
      <c r="C30" s="272" t="s">
        <v>655</v>
      </c>
      <c r="D30" s="272" t="s">
        <v>451</v>
      </c>
      <c r="E30" s="272"/>
      <c r="F30" s="273" t="s">
        <v>675</v>
      </c>
      <c r="G30" s="271" t="s">
        <v>676</v>
      </c>
      <c r="H30" s="274">
        <v>11205.25</v>
      </c>
      <c r="I30" s="274">
        <v>0</v>
      </c>
      <c r="J30" s="274">
        <v>0</v>
      </c>
      <c r="K30" s="274">
        <v>11205.25</v>
      </c>
      <c r="L30" s="275">
        <f t="shared" si="0"/>
        <v>0</v>
      </c>
    </row>
    <row r="31" spans="2:18">
      <c r="B31" s="271" t="s">
        <v>256</v>
      </c>
      <c r="C31" s="272" t="s">
        <v>655</v>
      </c>
      <c r="D31" s="272" t="s">
        <v>451</v>
      </c>
      <c r="E31" s="272"/>
      <c r="F31" s="273" t="s">
        <v>677</v>
      </c>
      <c r="G31" s="271" t="s">
        <v>678</v>
      </c>
      <c r="H31" s="274">
        <v>104399.4</v>
      </c>
      <c r="I31" s="274">
        <v>30836109.399999999</v>
      </c>
      <c r="J31" s="274">
        <v>11877010.939999999</v>
      </c>
      <c r="K31" s="274">
        <v>19063497.859999999</v>
      </c>
      <c r="L31" s="275">
        <f t="shared" si="0"/>
        <v>18959098.460000001</v>
      </c>
    </row>
    <row r="32" spans="2:18">
      <c r="B32" s="271" t="s">
        <v>258</v>
      </c>
      <c r="C32" s="272" t="s">
        <v>655</v>
      </c>
      <c r="D32" s="272" t="s">
        <v>451</v>
      </c>
      <c r="E32" s="272"/>
      <c r="F32" s="273" t="s">
        <v>569</v>
      </c>
      <c r="G32" s="271" t="s">
        <v>550</v>
      </c>
      <c r="H32" s="274">
        <v>551558.1</v>
      </c>
      <c r="I32" s="274">
        <v>1182664.69</v>
      </c>
      <c r="J32" s="274">
        <v>1100880.55</v>
      </c>
      <c r="K32" s="274">
        <v>633342.24</v>
      </c>
      <c r="L32" s="275">
        <f t="shared" si="0"/>
        <v>81784.140000000014</v>
      </c>
    </row>
    <row r="33" spans="2:18">
      <c r="B33" s="271" t="s">
        <v>258</v>
      </c>
      <c r="C33" s="272" t="s">
        <v>655</v>
      </c>
      <c r="D33" s="272" t="s">
        <v>451</v>
      </c>
      <c r="E33" s="272"/>
      <c r="F33" s="273" t="s">
        <v>679</v>
      </c>
      <c r="G33" s="271" t="s">
        <v>680</v>
      </c>
      <c r="H33" s="274">
        <v>450.27</v>
      </c>
      <c r="I33" s="274">
        <v>0</v>
      </c>
      <c r="J33" s="274">
        <v>0</v>
      </c>
      <c r="K33" s="274">
        <v>450.27</v>
      </c>
      <c r="L33" s="275">
        <f t="shared" si="0"/>
        <v>0</v>
      </c>
    </row>
    <row r="34" spans="2:18">
      <c r="B34" s="271" t="s">
        <v>258</v>
      </c>
      <c r="C34" s="272" t="s">
        <v>655</v>
      </c>
      <c r="D34" s="272" t="s">
        <v>451</v>
      </c>
      <c r="E34" s="272"/>
      <c r="F34" s="273" t="s">
        <v>570</v>
      </c>
      <c r="G34" s="271" t="s">
        <v>551</v>
      </c>
      <c r="H34" s="274">
        <v>0</v>
      </c>
      <c r="I34" s="274">
        <v>1182664.69</v>
      </c>
      <c r="J34" s="274">
        <v>1182664.69</v>
      </c>
      <c r="K34" s="274">
        <v>0</v>
      </c>
      <c r="L34" s="275">
        <f t="shared" si="0"/>
        <v>0</v>
      </c>
    </row>
    <row r="35" spans="2:18">
      <c r="B35" s="271" t="s">
        <v>258</v>
      </c>
      <c r="C35" s="272" t="s">
        <v>655</v>
      </c>
      <c r="D35" s="272" t="s">
        <v>451</v>
      </c>
      <c r="E35" s="272"/>
      <c r="F35" s="273" t="s">
        <v>571</v>
      </c>
      <c r="G35" s="271" t="s">
        <v>552</v>
      </c>
      <c r="H35" s="274">
        <v>145724.62</v>
      </c>
      <c r="I35" s="274">
        <v>1229548.22</v>
      </c>
      <c r="J35" s="274">
        <v>1274108.57</v>
      </c>
      <c r="K35" s="274">
        <v>101164.27</v>
      </c>
      <c r="L35" s="275">
        <f t="shared" si="0"/>
        <v>-44560.349999999991</v>
      </c>
    </row>
    <row r="36" spans="2:18">
      <c r="B36" s="271" t="s">
        <v>200</v>
      </c>
      <c r="C36" s="272" t="s">
        <v>655</v>
      </c>
      <c r="D36" s="272" t="s">
        <v>451</v>
      </c>
      <c r="E36" s="272"/>
      <c r="F36" s="273" t="s">
        <v>572</v>
      </c>
      <c r="G36" s="271" t="s">
        <v>553</v>
      </c>
      <c r="H36" s="274">
        <v>28496.560000000001</v>
      </c>
      <c r="I36" s="274">
        <v>0</v>
      </c>
      <c r="J36" s="274">
        <v>10973.6</v>
      </c>
      <c r="K36" s="274">
        <v>17522.96</v>
      </c>
      <c r="L36" s="275">
        <f t="shared" si="0"/>
        <v>-10973.600000000002</v>
      </c>
    </row>
    <row r="37" spans="2:18">
      <c r="B37" s="271" t="s">
        <v>261</v>
      </c>
      <c r="C37" s="272" t="s">
        <v>655</v>
      </c>
      <c r="D37" s="272" t="s">
        <v>451</v>
      </c>
      <c r="E37" s="272"/>
      <c r="F37" s="273" t="s">
        <v>600</v>
      </c>
      <c r="G37" s="271" t="s">
        <v>11</v>
      </c>
      <c r="H37" s="274">
        <v>18152.82</v>
      </c>
      <c r="I37" s="274">
        <v>0</v>
      </c>
      <c r="J37" s="274">
        <v>0</v>
      </c>
      <c r="K37" s="274">
        <v>18152.82</v>
      </c>
      <c r="L37" s="275">
        <f t="shared" si="0"/>
        <v>0</v>
      </c>
    </row>
    <row r="38" spans="2:18">
      <c r="B38" s="271" t="s">
        <v>261</v>
      </c>
      <c r="C38" s="272" t="s">
        <v>655</v>
      </c>
      <c r="D38" s="272" t="s">
        <v>451</v>
      </c>
      <c r="E38" s="272"/>
      <c r="F38" s="273" t="s">
        <v>681</v>
      </c>
      <c r="G38" s="271" t="s">
        <v>682</v>
      </c>
      <c r="H38" s="274">
        <v>99501.51</v>
      </c>
      <c r="I38" s="274">
        <v>0</v>
      </c>
      <c r="J38" s="274">
        <v>0</v>
      </c>
      <c r="K38" s="302">
        <v>99501.51</v>
      </c>
      <c r="L38" s="275">
        <f>+K38-H38</f>
        <v>0</v>
      </c>
    </row>
    <row r="39" spans="2:18">
      <c r="B39" s="271" t="s">
        <v>261</v>
      </c>
      <c r="C39" s="272" t="s">
        <v>655</v>
      </c>
      <c r="D39" s="272" t="s">
        <v>451</v>
      </c>
      <c r="E39" s="272"/>
      <c r="F39" s="273" t="s">
        <v>683</v>
      </c>
      <c r="G39" s="271" t="s">
        <v>684</v>
      </c>
      <c r="H39" s="274">
        <v>27600</v>
      </c>
      <c r="I39" s="274">
        <v>22000</v>
      </c>
      <c r="J39" s="274">
        <v>0</v>
      </c>
      <c r="K39" s="302">
        <v>49600</v>
      </c>
      <c r="L39" s="275">
        <f>+K39-H39</f>
        <v>22000</v>
      </c>
      <c r="N39" s="303">
        <v>167254.32999999999</v>
      </c>
      <c r="O39" s="304">
        <f>+N39-K40-K41</f>
        <v>74683.38</v>
      </c>
    </row>
    <row r="40" spans="2:18">
      <c r="B40" s="271" t="s">
        <v>364</v>
      </c>
      <c r="C40" s="272" t="s">
        <v>655</v>
      </c>
      <c r="D40" s="272" t="s">
        <v>451</v>
      </c>
      <c r="E40" s="272"/>
      <c r="F40" s="273" t="s">
        <v>601</v>
      </c>
      <c r="G40" s="271" t="s">
        <v>602</v>
      </c>
      <c r="H40" s="274">
        <v>3581.64</v>
      </c>
      <c r="I40" s="274">
        <v>0</v>
      </c>
      <c r="J40" s="274">
        <v>2365.66</v>
      </c>
      <c r="K40" s="274">
        <v>5947.3</v>
      </c>
      <c r="L40" s="275">
        <f>+K40-H40</f>
        <v>2365.6600000000003</v>
      </c>
    </row>
    <row r="41" spans="2:18">
      <c r="B41" s="271" t="s">
        <v>364</v>
      </c>
      <c r="C41" s="272" t="s">
        <v>655</v>
      </c>
      <c r="D41" s="272" t="s">
        <v>451</v>
      </c>
      <c r="E41" s="272"/>
      <c r="F41" s="273" t="s">
        <v>685</v>
      </c>
      <c r="G41" s="271" t="s">
        <v>686</v>
      </c>
      <c r="H41" s="274">
        <v>86623.65</v>
      </c>
      <c r="I41" s="274">
        <v>0</v>
      </c>
      <c r="J41" s="274">
        <v>0</v>
      </c>
      <c r="K41" s="274">
        <v>86623.65</v>
      </c>
      <c r="L41" s="275">
        <f>+K41-H41</f>
        <v>0</v>
      </c>
    </row>
    <row r="42" spans="2:18" s="293" customFormat="1">
      <c r="B42" s="288" t="s">
        <v>201</v>
      </c>
      <c r="C42" s="289" t="s">
        <v>655</v>
      </c>
      <c r="D42" s="289" t="s">
        <v>451</v>
      </c>
      <c r="E42" s="289"/>
      <c r="F42" s="290" t="s">
        <v>687</v>
      </c>
      <c r="G42" s="288" t="s">
        <v>201</v>
      </c>
      <c r="H42" s="291">
        <v>815682.05</v>
      </c>
      <c r="I42" s="291">
        <v>870667.62</v>
      </c>
      <c r="J42" s="291">
        <v>0</v>
      </c>
      <c r="K42" s="291">
        <v>1686349.67</v>
      </c>
      <c r="L42" s="292">
        <f t="shared" si="0"/>
        <v>870667.61999999988</v>
      </c>
      <c r="R42" s="294"/>
    </row>
    <row r="43" spans="2:18">
      <c r="B43" s="271" t="s">
        <v>201</v>
      </c>
      <c r="C43" s="272" t="s">
        <v>655</v>
      </c>
      <c r="D43" s="272" t="s">
        <v>451</v>
      </c>
      <c r="E43" s="272"/>
      <c r="F43" s="273" t="s">
        <v>688</v>
      </c>
      <c r="G43" s="271" t="s">
        <v>689</v>
      </c>
      <c r="H43" s="274">
        <v>1610669.44</v>
      </c>
      <c r="I43" s="274">
        <v>0</v>
      </c>
      <c r="J43" s="274">
        <v>0</v>
      </c>
      <c r="K43" s="274">
        <v>1610669.44</v>
      </c>
      <c r="L43" s="275">
        <f t="shared" si="0"/>
        <v>0</v>
      </c>
      <c r="O43" s="303">
        <v>4143641.83</v>
      </c>
      <c r="P43" s="263">
        <f>+O43*0.05</f>
        <v>207182.09150000001</v>
      </c>
    </row>
    <row r="44" spans="2:18" hidden="1">
      <c r="B44" s="271" t="s">
        <v>201</v>
      </c>
      <c r="C44" s="272" t="s">
        <v>655</v>
      </c>
      <c r="D44" s="272" t="s">
        <v>451</v>
      </c>
      <c r="E44" s="272"/>
      <c r="F44" s="273" t="s">
        <v>690</v>
      </c>
      <c r="G44" s="271" t="s">
        <v>691</v>
      </c>
      <c r="H44" s="274">
        <v>4915.58</v>
      </c>
      <c r="I44" s="274">
        <v>0</v>
      </c>
      <c r="J44" s="274">
        <v>0</v>
      </c>
      <c r="K44" s="274">
        <v>4915.58</v>
      </c>
      <c r="L44" s="275">
        <f t="shared" si="0"/>
        <v>0</v>
      </c>
    </row>
    <row r="45" spans="2:18" hidden="1">
      <c r="B45" s="271" t="s">
        <v>201</v>
      </c>
      <c r="C45" s="272" t="s">
        <v>655</v>
      </c>
      <c r="D45" s="272" t="s">
        <v>451</v>
      </c>
      <c r="E45" s="272"/>
      <c r="F45" s="273" t="s">
        <v>692</v>
      </c>
      <c r="G45" s="271" t="s">
        <v>693</v>
      </c>
      <c r="H45" s="274">
        <v>24558</v>
      </c>
      <c r="I45" s="274">
        <v>0</v>
      </c>
      <c r="J45" s="274">
        <v>0</v>
      </c>
      <c r="K45" s="276">
        <v>24558</v>
      </c>
      <c r="L45" s="275">
        <f t="shared" ref="L45:L108" si="1">+K45-H45</f>
        <v>0</v>
      </c>
    </row>
    <row r="46" spans="2:18" hidden="1">
      <c r="B46" s="271" t="s">
        <v>201</v>
      </c>
      <c r="C46" s="272" t="s">
        <v>655</v>
      </c>
      <c r="D46" s="272" t="s">
        <v>451</v>
      </c>
      <c r="E46" s="272"/>
      <c r="F46" s="273" t="s">
        <v>694</v>
      </c>
      <c r="G46" s="271" t="s">
        <v>695</v>
      </c>
      <c r="H46" s="274">
        <v>12274.14</v>
      </c>
      <c r="I46" s="274">
        <v>0</v>
      </c>
      <c r="J46" s="274">
        <v>0</v>
      </c>
      <c r="K46" s="276">
        <v>12274.14</v>
      </c>
      <c r="L46" s="275">
        <f t="shared" si="1"/>
        <v>0</v>
      </c>
    </row>
    <row r="47" spans="2:18" hidden="1">
      <c r="B47" s="271" t="s">
        <v>201</v>
      </c>
      <c r="C47" s="272" t="s">
        <v>655</v>
      </c>
      <c r="D47" s="272" t="s">
        <v>451</v>
      </c>
      <c r="E47" s="272"/>
      <c r="F47" s="273" t="s">
        <v>696</v>
      </c>
      <c r="G47" s="271" t="s">
        <v>697</v>
      </c>
      <c r="H47" s="274">
        <v>312625</v>
      </c>
      <c r="I47" s="274">
        <v>0</v>
      </c>
      <c r="J47" s="274">
        <v>0</v>
      </c>
      <c r="K47" s="276">
        <v>312625</v>
      </c>
      <c r="L47" s="275">
        <f t="shared" si="1"/>
        <v>0</v>
      </c>
    </row>
    <row r="48" spans="2:18" hidden="1">
      <c r="B48" s="271" t="s">
        <v>201</v>
      </c>
      <c r="C48" s="272" t="s">
        <v>655</v>
      </c>
      <c r="D48" s="272" t="s">
        <v>451</v>
      </c>
      <c r="E48" s="272"/>
      <c r="F48" s="273" t="s">
        <v>698</v>
      </c>
      <c r="G48" s="271" t="s">
        <v>699</v>
      </c>
      <c r="H48" s="274">
        <v>492250</v>
      </c>
      <c r="I48" s="274">
        <v>0</v>
      </c>
      <c r="J48" s="274">
        <v>0</v>
      </c>
      <c r="K48" s="276">
        <v>492250</v>
      </c>
      <c r="L48" s="275">
        <f t="shared" si="1"/>
        <v>0</v>
      </c>
    </row>
    <row r="49" spans="2:12" hidden="1">
      <c r="B49" s="271" t="s">
        <v>364</v>
      </c>
      <c r="C49" s="272" t="s">
        <v>655</v>
      </c>
      <c r="D49" s="272" t="s">
        <v>451</v>
      </c>
      <c r="E49" s="272"/>
      <c r="F49" s="273" t="s">
        <v>700</v>
      </c>
      <c r="G49" s="271" t="s">
        <v>701</v>
      </c>
      <c r="H49" s="274">
        <v>28538.89</v>
      </c>
      <c r="I49" s="274">
        <v>0</v>
      </c>
      <c r="J49" s="274">
        <f>429.74+207182.0915</f>
        <v>207611.8315</v>
      </c>
      <c r="K49" s="276">
        <f>+H49+J49-I49</f>
        <v>236150.72149999999</v>
      </c>
      <c r="L49" s="275">
        <f t="shared" si="1"/>
        <v>207611.83149999997</v>
      </c>
    </row>
    <row r="50" spans="2:12" hidden="1">
      <c r="B50" s="271" t="s">
        <v>542</v>
      </c>
      <c r="C50" s="272" t="s">
        <v>655</v>
      </c>
      <c r="D50" s="272" t="s">
        <v>451</v>
      </c>
      <c r="E50" s="272"/>
      <c r="F50" s="273" t="s">
        <v>702</v>
      </c>
      <c r="G50" s="271" t="s">
        <v>703</v>
      </c>
      <c r="H50" s="274">
        <v>9573.52</v>
      </c>
      <c r="I50" s="274">
        <v>0</v>
      </c>
      <c r="J50" s="274">
        <v>0</v>
      </c>
      <c r="K50" s="276">
        <v>9573.52</v>
      </c>
      <c r="L50" s="275">
        <f>+K50-H50</f>
        <v>0</v>
      </c>
    </row>
    <row r="51" spans="2:12" hidden="1">
      <c r="B51" s="271" t="s">
        <v>542</v>
      </c>
      <c r="C51" s="272" t="s">
        <v>655</v>
      </c>
      <c r="D51" s="272" t="s">
        <v>451</v>
      </c>
      <c r="E51" s="272"/>
      <c r="F51" s="273" t="s">
        <v>704</v>
      </c>
      <c r="G51" s="271" t="s">
        <v>705</v>
      </c>
      <c r="H51" s="274">
        <v>40000</v>
      </c>
      <c r="I51" s="274">
        <v>0</v>
      </c>
      <c r="J51" s="274">
        <v>0</v>
      </c>
      <c r="K51" s="276">
        <v>40000</v>
      </c>
      <c r="L51" s="275">
        <f t="shared" si="1"/>
        <v>0</v>
      </c>
    </row>
    <row r="52" spans="2:12" hidden="1">
      <c r="B52" s="271" t="s">
        <v>202</v>
      </c>
      <c r="C52" s="272" t="s">
        <v>655</v>
      </c>
      <c r="D52" s="272" t="s">
        <v>451</v>
      </c>
      <c r="E52" s="272"/>
      <c r="F52" s="273" t="s">
        <v>603</v>
      </c>
      <c r="G52" s="271" t="s">
        <v>554</v>
      </c>
      <c r="H52" s="274">
        <v>1084507.8500000001</v>
      </c>
      <c r="I52" s="274">
        <v>9309721.9499999993</v>
      </c>
      <c r="J52" s="274">
        <v>8937263.3699999992</v>
      </c>
      <c r="K52" s="276">
        <v>712049.27</v>
      </c>
      <c r="L52" s="275">
        <f t="shared" si="1"/>
        <v>-372458.58000000007</v>
      </c>
    </row>
    <row r="53" spans="2:12" hidden="1">
      <c r="B53" s="271" t="s">
        <v>202</v>
      </c>
      <c r="C53" s="272" t="s">
        <v>655</v>
      </c>
      <c r="D53" s="272" t="s">
        <v>451</v>
      </c>
      <c r="E53" s="272"/>
      <c r="F53" s="273" t="s">
        <v>839</v>
      </c>
      <c r="G53" s="271" t="s">
        <v>840</v>
      </c>
      <c r="H53" s="274">
        <v>0</v>
      </c>
      <c r="I53" s="274">
        <v>0</v>
      </c>
      <c r="J53" s="274">
        <v>724841.23</v>
      </c>
      <c r="K53" s="276">
        <v>724841.23</v>
      </c>
      <c r="L53" s="275">
        <f t="shared" si="1"/>
        <v>724841.23</v>
      </c>
    </row>
    <row r="54" spans="2:12" hidden="1">
      <c r="B54" s="271" t="s">
        <v>16</v>
      </c>
      <c r="C54" s="272" t="s">
        <v>655</v>
      </c>
      <c r="D54" s="272" t="s">
        <v>451</v>
      </c>
      <c r="E54" s="272"/>
      <c r="F54" s="273" t="s">
        <v>706</v>
      </c>
      <c r="G54" s="271" t="s">
        <v>707</v>
      </c>
      <c r="H54" s="274">
        <v>289715</v>
      </c>
      <c r="I54" s="274">
        <v>215500</v>
      </c>
      <c r="J54" s="274">
        <v>0</v>
      </c>
      <c r="K54" s="276">
        <v>74215</v>
      </c>
      <c r="L54" s="275">
        <f t="shared" si="1"/>
        <v>-215500</v>
      </c>
    </row>
    <row r="55" spans="2:12" hidden="1">
      <c r="B55" s="271" t="s">
        <v>16</v>
      </c>
      <c r="C55" s="272" t="s">
        <v>655</v>
      </c>
      <c r="D55" s="272" t="s">
        <v>451</v>
      </c>
      <c r="E55" s="272"/>
      <c r="F55" s="273" t="s">
        <v>604</v>
      </c>
      <c r="G55" s="271" t="s">
        <v>605</v>
      </c>
      <c r="H55" s="274">
        <v>1453.69</v>
      </c>
      <c r="I55" s="274">
        <v>0</v>
      </c>
      <c r="J55" s="274">
        <v>0</v>
      </c>
      <c r="K55" s="276">
        <v>1453.69</v>
      </c>
      <c r="L55" s="275">
        <f t="shared" si="1"/>
        <v>0</v>
      </c>
    </row>
    <row r="56" spans="2:12" hidden="1">
      <c r="B56" s="271" t="s">
        <v>16</v>
      </c>
      <c r="C56" s="272" t="s">
        <v>655</v>
      </c>
      <c r="D56" s="272" t="s">
        <v>451</v>
      </c>
      <c r="E56" s="272"/>
      <c r="F56" s="273" t="s">
        <v>708</v>
      </c>
      <c r="G56" s="271" t="s">
        <v>709</v>
      </c>
      <c r="H56" s="274">
        <v>-92420.81</v>
      </c>
      <c r="I56" s="274">
        <v>7072053.0899999999</v>
      </c>
      <c r="J56" s="274">
        <v>6940061.6399999997</v>
      </c>
      <c r="K56" s="276">
        <v>-224412.26</v>
      </c>
      <c r="L56" s="275">
        <f t="shared" si="1"/>
        <v>-131991.45000000001</v>
      </c>
    </row>
    <row r="57" spans="2:12" hidden="1">
      <c r="B57" s="271" t="s">
        <v>16</v>
      </c>
      <c r="C57" s="272" t="s">
        <v>655</v>
      </c>
      <c r="D57" s="272" t="s">
        <v>451</v>
      </c>
      <c r="E57" s="272"/>
      <c r="F57" s="273" t="s">
        <v>710</v>
      </c>
      <c r="G57" s="271" t="s">
        <v>711</v>
      </c>
      <c r="H57" s="274">
        <v>1268164.72</v>
      </c>
      <c r="I57" s="274">
        <v>64362650.130000003</v>
      </c>
      <c r="J57" s="274">
        <v>63294045</v>
      </c>
      <c r="K57" s="276">
        <v>199559.59</v>
      </c>
      <c r="L57" s="275">
        <f t="shared" si="1"/>
        <v>-1068605.1299999999</v>
      </c>
    </row>
    <row r="58" spans="2:12" hidden="1">
      <c r="B58" s="271" t="s">
        <v>16</v>
      </c>
      <c r="C58" s="272" t="s">
        <v>655</v>
      </c>
      <c r="D58" s="272" t="s">
        <v>451</v>
      </c>
      <c r="E58" s="272"/>
      <c r="F58" s="273" t="s">
        <v>712</v>
      </c>
      <c r="G58" s="271" t="s">
        <v>713</v>
      </c>
      <c r="H58" s="274">
        <v>0</v>
      </c>
      <c r="I58" s="274">
        <v>4338262009.4899998</v>
      </c>
      <c r="J58" s="274">
        <v>4338262009.4899998</v>
      </c>
      <c r="K58" s="276">
        <v>0</v>
      </c>
      <c r="L58" s="275">
        <f t="shared" si="1"/>
        <v>0</v>
      </c>
    </row>
    <row r="59" spans="2:12" hidden="1">
      <c r="B59" s="271" t="s">
        <v>16</v>
      </c>
      <c r="C59" s="272" t="s">
        <v>655</v>
      </c>
      <c r="D59" s="272" t="s">
        <v>451</v>
      </c>
      <c r="E59" s="272"/>
      <c r="F59" s="273" t="s">
        <v>714</v>
      </c>
      <c r="G59" s="271" t="s">
        <v>715</v>
      </c>
      <c r="H59" s="274">
        <v>11401189.1</v>
      </c>
      <c r="I59" s="274">
        <v>3926526750.02</v>
      </c>
      <c r="J59" s="274">
        <v>3920770239.8800001</v>
      </c>
      <c r="K59" s="276">
        <v>5644678.96</v>
      </c>
      <c r="L59" s="275">
        <f t="shared" si="1"/>
        <v>-5756510.1399999997</v>
      </c>
    </row>
    <row r="60" spans="2:12" hidden="1">
      <c r="B60" s="271" t="s">
        <v>16</v>
      </c>
      <c r="C60" s="272" t="s">
        <v>655</v>
      </c>
      <c r="D60" s="272" t="s">
        <v>451</v>
      </c>
      <c r="E60" s="272"/>
      <c r="F60" s="273" t="s">
        <v>716</v>
      </c>
      <c r="G60" s="271" t="s">
        <v>717</v>
      </c>
      <c r="H60" s="274">
        <v>412367.87</v>
      </c>
      <c r="I60" s="274">
        <v>98379244.680000007</v>
      </c>
      <c r="J60" s="274">
        <v>98213671</v>
      </c>
      <c r="K60" s="276">
        <v>246794.19</v>
      </c>
      <c r="L60" s="275">
        <f t="shared" si="1"/>
        <v>-165573.68</v>
      </c>
    </row>
    <row r="61" spans="2:12" hidden="1">
      <c r="B61" s="271" t="s">
        <v>16</v>
      </c>
      <c r="C61" s="272" t="s">
        <v>655</v>
      </c>
      <c r="D61" s="272" t="s">
        <v>451</v>
      </c>
      <c r="E61" s="272"/>
      <c r="F61" s="273" t="s">
        <v>718</v>
      </c>
      <c r="G61" s="271" t="s">
        <v>719</v>
      </c>
      <c r="H61" s="274">
        <v>135323.81</v>
      </c>
      <c r="I61" s="274">
        <v>2157912.54</v>
      </c>
      <c r="J61" s="274">
        <v>2291428.64</v>
      </c>
      <c r="K61" s="276">
        <v>268839.90999999997</v>
      </c>
      <c r="L61" s="275">
        <f t="shared" si="1"/>
        <v>133516.09999999998</v>
      </c>
    </row>
    <row r="62" spans="2:12" hidden="1">
      <c r="B62" s="271" t="s">
        <v>16</v>
      </c>
      <c r="C62" s="272" t="s">
        <v>655</v>
      </c>
      <c r="D62" s="272" t="s">
        <v>451</v>
      </c>
      <c r="E62" s="272"/>
      <c r="F62" s="273" t="s">
        <v>720</v>
      </c>
      <c r="G62" s="271" t="s">
        <v>721</v>
      </c>
      <c r="H62" s="276">
        <v>7511632.0300000003</v>
      </c>
      <c r="I62" s="276">
        <v>1349655072.27</v>
      </c>
      <c r="J62" s="276">
        <v>1348573397.97</v>
      </c>
      <c r="K62" s="276">
        <v>6429957.7300000004</v>
      </c>
      <c r="L62" s="275">
        <f t="shared" si="1"/>
        <v>-1081674.2999999998</v>
      </c>
    </row>
    <row r="63" spans="2:12" hidden="1">
      <c r="B63" s="271" t="s">
        <v>16</v>
      </c>
      <c r="C63" s="272" t="s">
        <v>655</v>
      </c>
      <c r="D63" s="272" t="s">
        <v>451</v>
      </c>
      <c r="E63" s="272"/>
      <c r="F63" s="273" t="s">
        <v>722</v>
      </c>
      <c r="G63" s="271" t="s">
        <v>723</v>
      </c>
      <c r="H63" s="274">
        <v>13630.12</v>
      </c>
      <c r="I63" s="274">
        <v>0</v>
      </c>
      <c r="J63" s="274">
        <v>0</v>
      </c>
      <c r="K63" s="276">
        <v>13630.12</v>
      </c>
      <c r="L63" s="275">
        <f t="shared" si="1"/>
        <v>0</v>
      </c>
    </row>
    <row r="64" spans="2:12" hidden="1">
      <c r="B64" s="271" t="s">
        <v>16</v>
      </c>
      <c r="C64" s="272" t="s">
        <v>655</v>
      </c>
      <c r="D64" s="272" t="s">
        <v>451</v>
      </c>
      <c r="E64" s="272"/>
      <c r="F64" s="273" t="s">
        <v>724</v>
      </c>
      <c r="G64" s="271" t="s">
        <v>725</v>
      </c>
      <c r="H64" s="274">
        <v>916.78</v>
      </c>
      <c r="I64" s="274">
        <v>0</v>
      </c>
      <c r="J64" s="274">
        <v>0</v>
      </c>
      <c r="K64" s="276">
        <v>916.78</v>
      </c>
      <c r="L64" s="275">
        <f t="shared" si="1"/>
        <v>0</v>
      </c>
    </row>
    <row r="65" spans="2:12" hidden="1">
      <c r="B65" s="271" t="s">
        <v>16</v>
      </c>
      <c r="C65" s="272" t="s">
        <v>655</v>
      </c>
      <c r="D65" s="272" t="s">
        <v>451</v>
      </c>
      <c r="E65" s="272"/>
      <c r="F65" s="273" t="s">
        <v>726</v>
      </c>
      <c r="G65" s="271" t="s">
        <v>727</v>
      </c>
      <c r="H65" s="274">
        <v>68439.69</v>
      </c>
      <c r="I65" s="274">
        <v>4905771.37</v>
      </c>
      <c r="J65" s="274">
        <v>5012990.0599999996</v>
      </c>
      <c r="K65" s="276">
        <v>175658.38</v>
      </c>
      <c r="L65" s="275">
        <f t="shared" si="1"/>
        <v>107218.69</v>
      </c>
    </row>
    <row r="66" spans="2:12" hidden="1">
      <c r="B66" s="271" t="s">
        <v>16</v>
      </c>
      <c r="C66" s="272" t="s">
        <v>655</v>
      </c>
      <c r="D66" s="272" t="s">
        <v>451</v>
      </c>
      <c r="E66" s="272"/>
      <c r="F66" s="273" t="s">
        <v>728</v>
      </c>
      <c r="G66" s="271" t="s">
        <v>729</v>
      </c>
      <c r="H66" s="274">
        <v>-494376.16</v>
      </c>
      <c r="I66" s="274">
        <v>6097394.6100000003</v>
      </c>
      <c r="J66" s="274">
        <v>6591770.7699999996</v>
      </c>
      <c r="K66" s="276">
        <v>0</v>
      </c>
      <c r="L66" s="275">
        <f t="shared" si="1"/>
        <v>494376.16</v>
      </c>
    </row>
    <row r="67" spans="2:12" hidden="1">
      <c r="B67" s="271" t="s">
        <v>16</v>
      </c>
      <c r="C67" s="272" t="s">
        <v>655</v>
      </c>
      <c r="D67" s="272" t="s">
        <v>451</v>
      </c>
      <c r="E67" s="272"/>
      <c r="F67" s="273" t="s">
        <v>730</v>
      </c>
      <c r="G67" s="271" t="s">
        <v>731</v>
      </c>
      <c r="H67" s="274">
        <v>-145379.74</v>
      </c>
      <c r="I67" s="274">
        <v>18279010.5</v>
      </c>
      <c r="J67" s="274">
        <v>20033175.129999999</v>
      </c>
      <c r="K67" s="276">
        <v>1608784.89</v>
      </c>
      <c r="L67" s="275">
        <f t="shared" si="1"/>
        <v>1754164.63</v>
      </c>
    </row>
    <row r="68" spans="2:12" hidden="1">
      <c r="B68" s="271" t="s">
        <v>16</v>
      </c>
      <c r="C68" s="272" t="s">
        <v>655</v>
      </c>
      <c r="D68" s="272" t="s">
        <v>451</v>
      </c>
      <c r="E68" s="272"/>
      <c r="F68" s="273" t="s">
        <v>732</v>
      </c>
      <c r="G68" s="271" t="s">
        <v>733</v>
      </c>
      <c r="H68" s="274">
        <v>2700</v>
      </c>
      <c r="I68" s="274">
        <v>0</v>
      </c>
      <c r="J68" s="274">
        <v>0</v>
      </c>
      <c r="K68" s="276">
        <v>2700</v>
      </c>
      <c r="L68" s="275">
        <f t="shared" si="1"/>
        <v>0</v>
      </c>
    </row>
    <row r="69" spans="2:12" hidden="1">
      <c r="B69" s="271" t="s">
        <v>16</v>
      </c>
      <c r="C69" s="272" t="s">
        <v>655</v>
      </c>
      <c r="D69" s="272" t="s">
        <v>451</v>
      </c>
      <c r="E69" s="272"/>
      <c r="F69" s="273" t="s">
        <v>734</v>
      </c>
      <c r="G69" s="271" t="s">
        <v>735</v>
      </c>
      <c r="H69" s="274">
        <v>2639680.1800000002</v>
      </c>
      <c r="I69" s="274">
        <v>314922753.68000001</v>
      </c>
      <c r="J69" s="274">
        <v>317468890.13</v>
      </c>
      <c r="K69" s="276">
        <v>5185816.63</v>
      </c>
      <c r="L69" s="275">
        <f t="shared" si="1"/>
        <v>2546136.4499999997</v>
      </c>
    </row>
    <row r="70" spans="2:12" hidden="1">
      <c r="B70" s="271" t="s">
        <v>16</v>
      </c>
      <c r="C70" s="272" t="s">
        <v>655</v>
      </c>
      <c r="D70" s="272" t="s">
        <v>451</v>
      </c>
      <c r="E70" s="272"/>
      <c r="F70" s="273" t="s">
        <v>736</v>
      </c>
      <c r="G70" s="271" t="s">
        <v>737</v>
      </c>
      <c r="H70" s="274">
        <v>-228909.88</v>
      </c>
      <c r="I70" s="274">
        <v>147463179.03</v>
      </c>
      <c r="J70" s="274">
        <v>147212124.5</v>
      </c>
      <c r="K70" s="274">
        <v>-479964.41</v>
      </c>
      <c r="L70" s="275">
        <f t="shared" si="1"/>
        <v>-251054.52999999997</v>
      </c>
    </row>
    <row r="71" spans="2:12" hidden="1">
      <c r="B71" s="271" t="s">
        <v>16</v>
      </c>
      <c r="C71" s="272" t="s">
        <v>655</v>
      </c>
      <c r="D71" s="272" t="s">
        <v>451</v>
      </c>
      <c r="E71" s="272"/>
      <c r="F71" s="273" t="s">
        <v>738</v>
      </c>
      <c r="G71" s="271" t="s">
        <v>739</v>
      </c>
      <c r="H71" s="274">
        <v>1479461.03</v>
      </c>
      <c r="I71" s="274">
        <v>338104943.06999999</v>
      </c>
      <c r="J71" s="274">
        <v>338657557.67000002</v>
      </c>
      <c r="K71" s="274">
        <v>2032075.63</v>
      </c>
      <c r="L71" s="275">
        <f t="shared" si="1"/>
        <v>552614.59999999986</v>
      </c>
    </row>
    <row r="72" spans="2:12" hidden="1">
      <c r="B72" s="271" t="s">
        <v>16</v>
      </c>
      <c r="C72" s="272" t="s">
        <v>655</v>
      </c>
      <c r="D72" s="272" t="s">
        <v>451</v>
      </c>
      <c r="E72" s="272"/>
      <c r="F72" s="273" t="s">
        <v>740</v>
      </c>
      <c r="G72" s="271" t="s">
        <v>741</v>
      </c>
      <c r="H72" s="274">
        <v>6340069.3899999997</v>
      </c>
      <c r="I72" s="274">
        <v>0</v>
      </c>
      <c r="J72" s="274">
        <v>0</v>
      </c>
      <c r="K72" s="274">
        <v>6340069.3899999997</v>
      </c>
      <c r="L72" s="275">
        <f t="shared" si="1"/>
        <v>0</v>
      </c>
    </row>
    <row r="73" spans="2:12" hidden="1">
      <c r="B73" s="271" t="s">
        <v>16</v>
      </c>
      <c r="C73" s="272" t="s">
        <v>655</v>
      </c>
      <c r="D73" s="272" t="s">
        <v>451</v>
      </c>
      <c r="E73" s="272"/>
      <c r="F73" s="273" t="s">
        <v>742</v>
      </c>
      <c r="G73" s="271" t="s">
        <v>743</v>
      </c>
      <c r="H73" s="274">
        <v>98948.71</v>
      </c>
      <c r="I73" s="274">
        <v>7159648.96</v>
      </c>
      <c r="J73" s="274">
        <v>7097158.0300000003</v>
      </c>
      <c r="K73" s="274">
        <v>36457.78</v>
      </c>
      <c r="L73" s="275">
        <f t="shared" si="1"/>
        <v>-62490.930000000008</v>
      </c>
    </row>
    <row r="74" spans="2:12" hidden="1">
      <c r="B74" s="271" t="s">
        <v>16</v>
      </c>
      <c r="C74" s="272" t="s">
        <v>655</v>
      </c>
      <c r="D74" s="272" t="s">
        <v>451</v>
      </c>
      <c r="E74" s="272"/>
      <c r="F74" s="273" t="s">
        <v>744</v>
      </c>
      <c r="G74" s="271" t="s">
        <v>745</v>
      </c>
      <c r="H74" s="274">
        <v>0</v>
      </c>
      <c r="I74" s="274">
        <v>4571351</v>
      </c>
      <c r="J74" s="274">
        <v>4507354</v>
      </c>
      <c r="K74" s="274">
        <v>-63997</v>
      </c>
      <c r="L74" s="275">
        <f t="shared" si="1"/>
        <v>-63997</v>
      </c>
    </row>
    <row r="75" spans="2:12" hidden="1">
      <c r="B75" s="271" t="s">
        <v>16</v>
      </c>
      <c r="C75" s="272" t="s">
        <v>655</v>
      </c>
      <c r="D75" s="272" t="s">
        <v>451</v>
      </c>
      <c r="E75" s="272"/>
      <c r="F75" s="273" t="s">
        <v>841</v>
      </c>
      <c r="G75" s="271" t="s">
        <v>842</v>
      </c>
      <c r="H75" s="274">
        <v>0</v>
      </c>
      <c r="I75" s="274">
        <v>18651093.23</v>
      </c>
      <c r="J75" s="274">
        <v>19916576.379999999</v>
      </c>
      <c r="K75" s="274">
        <v>1265483.1499999999</v>
      </c>
      <c r="L75" s="275">
        <f t="shared" si="1"/>
        <v>1265483.1499999999</v>
      </c>
    </row>
    <row r="76" spans="2:12" hidden="1">
      <c r="B76" s="271" t="s">
        <v>270</v>
      </c>
      <c r="C76" s="272" t="s">
        <v>655</v>
      </c>
      <c r="D76" s="272" t="s">
        <v>451</v>
      </c>
      <c r="E76" s="272" t="s">
        <v>454</v>
      </c>
      <c r="F76" s="273" t="s">
        <v>573</v>
      </c>
      <c r="G76" s="271" t="s">
        <v>555</v>
      </c>
      <c r="H76" s="274">
        <v>0</v>
      </c>
      <c r="I76" s="274">
        <v>0</v>
      </c>
      <c r="J76" s="274">
        <v>348787.81</v>
      </c>
      <c r="K76" s="274">
        <v>348787.81</v>
      </c>
      <c r="L76" s="275">
        <f t="shared" si="1"/>
        <v>348787.81</v>
      </c>
    </row>
    <row r="77" spans="2:12" hidden="1">
      <c r="B77" s="271" t="s">
        <v>272</v>
      </c>
      <c r="C77" s="272" t="s">
        <v>655</v>
      </c>
      <c r="D77" s="272" t="s">
        <v>451</v>
      </c>
      <c r="E77" s="272"/>
      <c r="F77" s="273" t="s">
        <v>574</v>
      </c>
      <c r="G77" s="271" t="s">
        <v>556</v>
      </c>
      <c r="H77" s="274">
        <v>66239.86</v>
      </c>
      <c r="I77" s="274">
        <v>942.56</v>
      </c>
      <c r="J77" s="274">
        <v>942.56</v>
      </c>
      <c r="K77" s="274">
        <v>66239.86</v>
      </c>
      <c r="L77" s="275">
        <f t="shared" si="1"/>
        <v>0</v>
      </c>
    </row>
    <row r="78" spans="2:12" hidden="1">
      <c r="B78" s="271" t="s">
        <v>271</v>
      </c>
      <c r="C78" s="272" t="s">
        <v>655</v>
      </c>
      <c r="D78" s="272" t="s">
        <v>451</v>
      </c>
      <c r="E78" s="272"/>
      <c r="F78" s="273" t="s">
        <v>575</v>
      </c>
      <c r="G78" s="271" t="s">
        <v>557</v>
      </c>
      <c r="H78" s="274">
        <v>16278.92</v>
      </c>
      <c r="I78" s="274">
        <v>947621.67</v>
      </c>
      <c r="J78" s="274">
        <v>936985.81</v>
      </c>
      <c r="K78" s="274">
        <v>5643.06</v>
      </c>
      <c r="L78" s="275">
        <f t="shared" si="1"/>
        <v>-10635.86</v>
      </c>
    </row>
    <row r="79" spans="2:12" hidden="1">
      <c r="B79" s="271" t="s">
        <v>271</v>
      </c>
      <c r="C79" s="272" t="s">
        <v>655</v>
      </c>
      <c r="D79" s="272" t="s">
        <v>451</v>
      </c>
      <c r="E79" s="272"/>
      <c r="F79" s="273" t="s">
        <v>606</v>
      </c>
      <c r="G79" s="271" t="s">
        <v>607</v>
      </c>
      <c r="H79" s="274">
        <v>67388.39</v>
      </c>
      <c r="I79" s="274">
        <v>0</v>
      </c>
      <c r="J79" s="274">
        <v>51679.24</v>
      </c>
      <c r="K79" s="274">
        <v>119067.63</v>
      </c>
      <c r="L79" s="275">
        <f t="shared" si="1"/>
        <v>51679.240000000005</v>
      </c>
    </row>
    <row r="80" spans="2:12" hidden="1">
      <c r="B80" s="271" t="s">
        <v>271</v>
      </c>
      <c r="C80" s="272" t="s">
        <v>655</v>
      </c>
      <c r="D80" s="272" t="s">
        <v>451</v>
      </c>
      <c r="E80" s="272"/>
      <c r="F80" s="273" t="s">
        <v>608</v>
      </c>
      <c r="G80" s="271" t="s">
        <v>609</v>
      </c>
      <c r="H80" s="274">
        <v>0</v>
      </c>
      <c r="I80" s="274">
        <v>43964.47</v>
      </c>
      <c r="J80" s="274">
        <v>44245.8</v>
      </c>
      <c r="K80" s="274">
        <v>281.33</v>
      </c>
      <c r="L80" s="275">
        <f t="shared" si="1"/>
        <v>281.33</v>
      </c>
    </row>
    <row r="81" spans="2:13" hidden="1">
      <c r="B81" s="271" t="s">
        <v>271</v>
      </c>
      <c r="C81" s="272" t="s">
        <v>655</v>
      </c>
      <c r="D81" s="272" t="s">
        <v>451</v>
      </c>
      <c r="E81" s="272"/>
      <c r="F81" s="273" t="s">
        <v>610</v>
      </c>
      <c r="G81" s="271" t="s">
        <v>746</v>
      </c>
      <c r="H81" s="274">
        <v>11825.82</v>
      </c>
      <c r="I81" s="274">
        <v>5579.18</v>
      </c>
      <c r="J81" s="274">
        <v>12920</v>
      </c>
      <c r="K81" s="274">
        <v>19166.64</v>
      </c>
      <c r="L81" s="275">
        <f t="shared" si="1"/>
        <v>7340.82</v>
      </c>
    </row>
    <row r="82" spans="2:13" hidden="1">
      <c r="B82" s="271" t="s">
        <v>271</v>
      </c>
      <c r="C82" s="272" t="s">
        <v>655</v>
      </c>
      <c r="D82" s="272" t="s">
        <v>451</v>
      </c>
      <c r="E82" s="272"/>
      <c r="F82" s="273" t="s">
        <v>611</v>
      </c>
      <c r="G82" s="271" t="s">
        <v>612</v>
      </c>
      <c r="H82" s="274">
        <v>30593.16</v>
      </c>
      <c r="I82" s="274">
        <v>81621.42</v>
      </c>
      <c r="J82" s="274">
        <v>97007.3</v>
      </c>
      <c r="K82" s="274">
        <v>45979.040000000001</v>
      </c>
      <c r="L82" s="275">
        <f t="shared" si="1"/>
        <v>15385.880000000001</v>
      </c>
    </row>
    <row r="83" spans="2:13" hidden="1">
      <c r="B83" s="271" t="s">
        <v>271</v>
      </c>
      <c r="C83" s="272" t="s">
        <v>655</v>
      </c>
      <c r="D83" s="272" t="s">
        <v>451</v>
      </c>
      <c r="E83" s="272"/>
      <c r="F83" s="273" t="s">
        <v>613</v>
      </c>
      <c r="G83" s="271" t="s">
        <v>614</v>
      </c>
      <c r="H83" s="274">
        <v>18134.36</v>
      </c>
      <c r="I83" s="274">
        <v>71663.73</v>
      </c>
      <c r="J83" s="274">
        <v>82072.58</v>
      </c>
      <c r="K83" s="274">
        <v>28543.21</v>
      </c>
      <c r="L83" s="275">
        <f t="shared" si="1"/>
        <v>10408.849999999999</v>
      </c>
    </row>
    <row r="84" spans="2:13" hidden="1">
      <c r="B84" s="271" t="s">
        <v>271</v>
      </c>
      <c r="C84" s="272" t="s">
        <v>655</v>
      </c>
      <c r="D84" s="272" t="s">
        <v>451</v>
      </c>
      <c r="E84" s="272"/>
      <c r="F84" s="273" t="s">
        <v>615</v>
      </c>
      <c r="G84" s="271" t="s">
        <v>616</v>
      </c>
      <c r="H84" s="274">
        <v>14399.96</v>
      </c>
      <c r="I84" s="274">
        <v>43525.72</v>
      </c>
      <c r="J84" s="274">
        <v>56665.24</v>
      </c>
      <c r="K84" s="274">
        <v>27539.48</v>
      </c>
      <c r="L84" s="275">
        <f t="shared" si="1"/>
        <v>13139.52</v>
      </c>
    </row>
    <row r="85" spans="2:13" hidden="1">
      <c r="B85" s="271" t="s">
        <v>271</v>
      </c>
      <c r="C85" s="272" t="s">
        <v>655</v>
      </c>
      <c r="D85" s="272" t="s">
        <v>451</v>
      </c>
      <c r="E85" s="272"/>
      <c r="F85" s="273" t="s">
        <v>617</v>
      </c>
      <c r="G85" s="271" t="s">
        <v>618</v>
      </c>
      <c r="H85" s="274">
        <v>10037.450000000001</v>
      </c>
      <c r="I85" s="274">
        <v>0</v>
      </c>
      <c r="J85" s="274">
        <v>36363.07</v>
      </c>
      <c r="K85" s="274">
        <v>46400.52</v>
      </c>
      <c r="L85" s="275">
        <f t="shared" si="1"/>
        <v>36363.069999999992</v>
      </c>
    </row>
    <row r="86" spans="2:13" hidden="1">
      <c r="B86" s="271" t="s">
        <v>272</v>
      </c>
      <c r="C86" s="272" t="s">
        <v>655</v>
      </c>
      <c r="D86" s="272" t="s">
        <v>451</v>
      </c>
      <c r="E86" s="272"/>
      <c r="F86" s="273" t="s">
        <v>619</v>
      </c>
      <c r="G86" s="271" t="s">
        <v>620</v>
      </c>
      <c r="H86" s="274">
        <v>61947.74</v>
      </c>
      <c r="I86" s="274">
        <v>165393</v>
      </c>
      <c r="J86" s="274">
        <v>159587.38</v>
      </c>
      <c r="K86" s="274">
        <v>56142.12</v>
      </c>
      <c r="L86" s="275">
        <f t="shared" si="1"/>
        <v>-5805.6199999999953</v>
      </c>
    </row>
    <row r="87" spans="2:13" hidden="1">
      <c r="B87" s="271" t="s">
        <v>272</v>
      </c>
      <c r="C87" s="272" t="s">
        <v>655</v>
      </c>
      <c r="D87" s="272" t="s">
        <v>451</v>
      </c>
      <c r="E87" s="272"/>
      <c r="F87" s="273" t="s">
        <v>747</v>
      </c>
      <c r="G87" s="271" t="s">
        <v>748</v>
      </c>
      <c r="H87" s="274">
        <v>5315.78</v>
      </c>
      <c r="I87" s="274">
        <v>4319</v>
      </c>
      <c r="J87" s="274">
        <v>0</v>
      </c>
      <c r="K87" s="274">
        <v>996.78</v>
      </c>
      <c r="L87" s="275">
        <f t="shared" si="1"/>
        <v>-4319</v>
      </c>
    </row>
    <row r="88" spans="2:13" hidden="1">
      <c r="B88" s="271" t="s">
        <v>272</v>
      </c>
      <c r="C88" s="272" t="s">
        <v>655</v>
      </c>
      <c r="D88" s="272" t="s">
        <v>451</v>
      </c>
      <c r="E88" s="272"/>
      <c r="F88" s="273" t="s">
        <v>576</v>
      </c>
      <c r="G88" s="271" t="s">
        <v>558</v>
      </c>
      <c r="H88" s="274">
        <v>5566.21</v>
      </c>
      <c r="I88" s="274">
        <v>66749.98</v>
      </c>
      <c r="J88" s="274">
        <v>68716.33</v>
      </c>
      <c r="K88" s="274">
        <v>7532.56</v>
      </c>
      <c r="L88" s="275">
        <f t="shared" si="1"/>
        <v>1966.3500000000004</v>
      </c>
    </row>
    <row r="89" spans="2:13" hidden="1">
      <c r="B89" s="271" t="s">
        <v>272</v>
      </c>
      <c r="C89" s="272" t="s">
        <v>655</v>
      </c>
      <c r="D89" s="272" t="s">
        <v>451</v>
      </c>
      <c r="E89" s="272"/>
      <c r="F89" s="273" t="s">
        <v>621</v>
      </c>
      <c r="G89" s="271" t="s">
        <v>622</v>
      </c>
      <c r="H89" s="274">
        <v>13487.57</v>
      </c>
      <c r="I89" s="274">
        <v>72033.88</v>
      </c>
      <c r="J89" s="274">
        <v>69478.86</v>
      </c>
      <c r="K89" s="274">
        <v>10932.55</v>
      </c>
      <c r="L89" s="275">
        <f t="shared" si="1"/>
        <v>-2555.0200000000004</v>
      </c>
    </row>
    <row r="90" spans="2:13" hidden="1">
      <c r="B90" s="271" t="s">
        <v>272</v>
      </c>
      <c r="C90" s="272" t="s">
        <v>655</v>
      </c>
      <c r="D90" s="272" t="s">
        <v>451</v>
      </c>
      <c r="E90" s="272"/>
      <c r="F90" s="273" t="s">
        <v>577</v>
      </c>
      <c r="G90" s="271" t="s">
        <v>559</v>
      </c>
      <c r="H90" s="274">
        <v>54350.01</v>
      </c>
      <c r="I90" s="274">
        <v>14533.3</v>
      </c>
      <c r="J90" s="274">
        <v>29614.86</v>
      </c>
      <c r="K90" s="274">
        <v>69431.570000000007</v>
      </c>
      <c r="L90" s="275">
        <f t="shared" si="1"/>
        <v>15081.560000000005</v>
      </c>
    </row>
    <row r="91" spans="2:13" hidden="1">
      <c r="B91" s="271" t="s">
        <v>16</v>
      </c>
      <c r="C91" s="272" t="s">
        <v>655</v>
      </c>
      <c r="D91" s="272" t="s">
        <v>451</v>
      </c>
      <c r="E91" s="272"/>
      <c r="F91" s="273" t="s">
        <v>749</v>
      </c>
      <c r="G91" s="271" t="s">
        <v>750</v>
      </c>
      <c r="H91" s="274">
        <v>500000</v>
      </c>
      <c r="I91" s="274">
        <v>0</v>
      </c>
      <c r="J91" s="274">
        <v>0</v>
      </c>
      <c r="K91" s="274">
        <v>500000</v>
      </c>
      <c r="L91" s="275">
        <f t="shared" si="1"/>
        <v>0</v>
      </c>
    </row>
    <row r="92" spans="2:13" hidden="1">
      <c r="B92" s="271" t="s">
        <v>209</v>
      </c>
      <c r="C92" s="272" t="s">
        <v>655</v>
      </c>
      <c r="D92" s="272" t="s">
        <v>451</v>
      </c>
      <c r="E92" s="272"/>
      <c r="F92" s="273" t="s">
        <v>578</v>
      </c>
      <c r="G92" s="271" t="s">
        <v>560</v>
      </c>
      <c r="H92" s="274">
        <v>100000</v>
      </c>
      <c r="I92" s="274">
        <v>0</v>
      </c>
      <c r="J92" s="274">
        <v>0</v>
      </c>
      <c r="K92" s="274">
        <v>100000</v>
      </c>
      <c r="L92" s="275">
        <f t="shared" si="1"/>
        <v>0</v>
      </c>
    </row>
    <row r="93" spans="2:13" hidden="1">
      <c r="B93" s="271" t="s">
        <v>209</v>
      </c>
      <c r="C93" s="272" t="s">
        <v>655</v>
      </c>
      <c r="D93" s="272" t="s">
        <v>451</v>
      </c>
      <c r="E93" s="272"/>
      <c r="F93" s="273" t="s">
        <v>623</v>
      </c>
      <c r="G93" s="271" t="s">
        <v>624</v>
      </c>
      <c r="H93" s="274">
        <v>6266255.79</v>
      </c>
      <c r="I93" s="274">
        <v>0</v>
      </c>
      <c r="J93" s="274">
        <v>3829952</v>
      </c>
      <c r="K93" s="274">
        <v>10096207.789999999</v>
      </c>
      <c r="L93" s="275">
        <f t="shared" si="1"/>
        <v>3829951.9999999991</v>
      </c>
    </row>
    <row r="94" spans="2:13" hidden="1">
      <c r="B94" s="271" t="s">
        <v>136</v>
      </c>
      <c r="C94" s="272" t="s">
        <v>655</v>
      </c>
      <c r="D94" s="272" t="s">
        <v>451</v>
      </c>
      <c r="E94" s="272"/>
      <c r="F94" s="273" t="s">
        <v>625</v>
      </c>
      <c r="G94" s="271" t="s">
        <v>136</v>
      </c>
      <c r="H94" s="274">
        <v>10448808.74</v>
      </c>
      <c r="I94" s="274">
        <v>3829952</v>
      </c>
      <c r="J94" s="274">
        <v>0</v>
      </c>
      <c r="K94" s="274">
        <v>6618856.7400000002</v>
      </c>
      <c r="L94" s="275">
        <f t="shared" si="1"/>
        <v>-3829952</v>
      </c>
      <c r="M94" s="277"/>
    </row>
    <row r="95" spans="2:13" hidden="1">
      <c r="B95" s="271" t="s">
        <v>139</v>
      </c>
      <c r="C95" s="272" t="s">
        <v>655</v>
      </c>
      <c r="D95" s="272" t="s">
        <v>451</v>
      </c>
      <c r="E95" s="272"/>
      <c r="F95" s="273" t="s">
        <v>626</v>
      </c>
      <c r="G95" s="271" t="s">
        <v>751</v>
      </c>
      <c r="H95" s="274">
        <v>-1677449</v>
      </c>
      <c r="I95" s="274">
        <v>0</v>
      </c>
      <c r="J95" s="274">
        <v>0</v>
      </c>
      <c r="K95" s="274">
        <v>-1677449</v>
      </c>
      <c r="L95" s="275">
        <f t="shared" si="1"/>
        <v>0</v>
      </c>
    </row>
    <row r="96" spans="2:13" hidden="1">
      <c r="B96" s="271" t="s">
        <v>139</v>
      </c>
      <c r="C96" s="272" t="s">
        <v>655</v>
      </c>
      <c r="D96" s="272" t="s">
        <v>451</v>
      </c>
      <c r="E96" s="272"/>
      <c r="F96" s="273" t="s">
        <v>579</v>
      </c>
      <c r="G96" s="271" t="s">
        <v>752</v>
      </c>
      <c r="H96" s="274">
        <v>-1558894.38</v>
      </c>
      <c r="I96" s="274">
        <v>0</v>
      </c>
      <c r="J96" s="274">
        <v>0</v>
      </c>
      <c r="K96" s="274">
        <v>-1558894.38</v>
      </c>
      <c r="L96" s="275">
        <f t="shared" si="1"/>
        <v>0</v>
      </c>
    </row>
    <row r="97" spans="2:18" hidden="1">
      <c r="B97" s="271" t="s">
        <v>139</v>
      </c>
      <c r="C97" s="272" t="s">
        <v>655</v>
      </c>
      <c r="D97" s="272" t="s">
        <v>451</v>
      </c>
      <c r="E97" s="272"/>
      <c r="F97" s="273" t="s">
        <v>628</v>
      </c>
      <c r="G97" s="271" t="s">
        <v>753</v>
      </c>
      <c r="H97" s="274">
        <v>-1973898.25</v>
      </c>
      <c r="I97" s="274">
        <v>0</v>
      </c>
      <c r="J97" s="274">
        <v>0</v>
      </c>
      <c r="K97" s="274">
        <v>-1973898.25</v>
      </c>
      <c r="L97" s="275">
        <f t="shared" si="1"/>
        <v>0</v>
      </c>
    </row>
    <row r="98" spans="2:18" hidden="1">
      <c r="B98" s="271" t="s">
        <v>139</v>
      </c>
      <c r="C98" s="272" t="s">
        <v>655</v>
      </c>
      <c r="D98" s="272" t="s">
        <v>451</v>
      </c>
      <c r="E98" s="272"/>
      <c r="F98" s="273" t="s">
        <v>754</v>
      </c>
      <c r="G98" s="271" t="s">
        <v>755</v>
      </c>
      <c r="H98" s="274">
        <v>-2163607.37</v>
      </c>
      <c r="I98" s="274">
        <v>0</v>
      </c>
      <c r="J98" s="274">
        <v>0</v>
      </c>
      <c r="K98" s="274">
        <v>-2163607.37</v>
      </c>
      <c r="L98" s="275">
        <f t="shared" si="1"/>
        <v>0</v>
      </c>
    </row>
    <row r="99" spans="2:18" hidden="1">
      <c r="B99" s="271" t="s">
        <v>139</v>
      </c>
      <c r="C99" s="272" t="s">
        <v>655</v>
      </c>
      <c r="D99" s="272" t="s">
        <v>451</v>
      </c>
      <c r="E99" s="272"/>
      <c r="F99" s="273" t="s">
        <v>756</v>
      </c>
      <c r="G99" s="271" t="s">
        <v>757</v>
      </c>
      <c r="H99" s="274">
        <v>-3260839.45</v>
      </c>
      <c r="I99" s="274">
        <v>0</v>
      </c>
      <c r="J99" s="274">
        <v>0</v>
      </c>
      <c r="K99" s="274">
        <v>-3260839.45</v>
      </c>
      <c r="L99" s="275">
        <f t="shared" si="1"/>
        <v>0</v>
      </c>
    </row>
    <row r="100" spans="2:18" hidden="1">
      <c r="B100" s="271" t="s">
        <v>139</v>
      </c>
      <c r="C100" s="272" t="s">
        <v>655</v>
      </c>
      <c r="D100" s="272" t="s">
        <v>451</v>
      </c>
      <c r="E100" s="272"/>
      <c r="F100" s="273" t="s">
        <v>758</v>
      </c>
      <c r="G100" s="271" t="s">
        <v>627</v>
      </c>
      <c r="H100" s="274">
        <v>-2740588.69</v>
      </c>
      <c r="I100" s="274">
        <v>0</v>
      </c>
      <c r="J100" s="274">
        <v>0</v>
      </c>
      <c r="K100" s="274">
        <v>-2740588.69</v>
      </c>
      <c r="L100" s="275">
        <f t="shared" si="1"/>
        <v>0</v>
      </c>
    </row>
    <row r="101" spans="2:18">
      <c r="B101" s="271" t="s">
        <v>139</v>
      </c>
      <c r="C101" s="272" t="s">
        <v>655</v>
      </c>
      <c r="D101" s="272" t="s">
        <v>451</v>
      </c>
      <c r="E101" s="272"/>
      <c r="F101" s="273" t="s">
        <v>759</v>
      </c>
      <c r="G101" s="271" t="s">
        <v>760</v>
      </c>
      <c r="H101" s="274">
        <v>-666118.93000000005</v>
      </c>
      <c r="I101" s="274">
        <v>0</v>
      </c>
      <c r="J101" s="274">
        <v>0</v>
      </c>
      <c r="K101" s="274">
        <v>-666118.93000000005</v>
      </c>
      <c r="L101" s="275">
        <f t="shared" si="1"/>
        <v>0</v>
      </c>
    </row>
    <row r="102" spans="2:18">
      <c r="B102" s="271" t="s">
        <v>91</v>
      </c>
      <c r="C102" s="272" t="s">
        <v>655</v>
      </c>
      <c r="D102" s="272" t="s">
        <v>451</v>
      </c>
      <c r="E102" s="272" t="s">
        <v>91</v>
      </c>
      <c r="F102" s="273" t="s">
        <v>580</v>
      </c>
      <c r="G102" s="271" t="s">
        <v>561</v>
      </c>
      <c r="H102" s="274">
        <v>0</v>
      </c>
      <c r="I102" s="274">
        <v>4339577.72</v>
      </c>
      <c r="J102" s="274">
        <v>4473697.12</v>
      </c>
      <c r="K102" s="274">
        <v>134119.4</v>
      </c>
      <c r="L102" s="275">
        <f t="shared" si="1"/>
        <v>134119.4</v>
      </c>
    </row>
    <row r="103" spans="2:18">
      <c r="B103" s="271" t="s">
        <v>91</v>
      </c>
      <c r="C103" s="272" t="s">
        <v>655</v>
      </c>
      <c r="D103" s="272" t="s">
        <v>451</v>
      </c>
      <c r="E103" s="272" t="s">
        <v>91</v>
      </c>
      <c r="F103" s="273" t="s">
        <v>761</v>
      </c>
      <c r="G103" s="271" t="s">
        <v>762</v>
      </c>
      <c r="H103" s="274">
        <v>0</v>
      </c>
      <c r="I103" s="274">
        <v>1082159</v>
      </c>
      <c r="J103" s="274">
        <v>9874618.5899999999</v>
      </c>
      <c r="K103" s="274">
        <v>8792459.5899999999</v>
      </c>
      <c r="L103" s="275">
        <f t="shared" si="1"/>
        <v>8792459.5899999999</v>
      </c>
    </row>
    <row r="104" spans="2:18" s="293" customFormat="1">
      <c r="B104" s="288" t="s">
        <v>123</v>
      </c>
      <c r="C104" s="289" t="s">
        <v>655</v>
      </c>
      <c r="D104" s="289" t="s">
        <v>451</v>
      </c>
      <c r="E104" s="289"/>
      <c r="F104" s="290" t="s">
        <v>763</v>
      </c>
      <c r="G104" s="288" t="s">
        <v>764</v>
      </c>
      <c r="H104" s="291">
        <v>0</v>
      </c>
      <c r="I104" s="291">
        <v>0</v>
      </c>
      <c r="J104" s="291">
        <v>3838.45</v>
      </c>
      <c r="K104" s="291">
        <v>3838.45</v>
      </c>
      <c r="L104" s="292">
        <f t="shared" si="1"/>
        <v>3838.45</v>
      </c>
      <c r="R104" s="294"/>
    </row>
    <row r="105" spans="2:18">
      <c r="B105" s="271" t="s">
        <v>97</v>
      </c>
      <c r="C105" s="272" t="s">
        <v>656</v>
      </c>
      <c r="D105" s="272" t="s">
        <v>451</v>
      </c>
      <c r="E105" s="272" t="s">
        <v>510</v>
      </c>
      <c r="F105" s="273" t="s">
        <v>765</v>
      </c>
      <c r="G105" s="271" t="s">
        <v>766</v>
      </c>
      <c r="H105" s="274">
        <v>0</v>
      </c>
      <c r="I105" s="274">
        <v>4914011.83</v>
      </c>
      <c r="J105" s="274">
        <v>802545.2</v>
      </c>
      <c r="K105" s="274">
        <v>4111466.63</v>
      </c>
      <c r="L105" s="275">
        <f t="shared" si="1"/>
        <v>4111466.63</v>
      </c>
    </row>
    <row r="106" spans="2:18">
      <c r="B106" s="271" t="s">
        <v>97</v>
      </c>
      <c r="C106" s="272" t="s">
        <v>656</v>
      </c>
      <c r="D106" s="272" t="s">
        <v>451</v>
      </c>
      <c r="E106" s="272" t="s">
        <v>510</v>
      </c>
      <c r="F106" s="273" t="s">
        <v>767</v>
      </c>
      <c r="G106" s="271" t="s">
        <v>768</v>
      </c>
      <c r="H106" s="274">
        <v>0</v>
      </c>
      <c r="I106" s="274">
        <v>832656.89</v>
      </c>
      <c r="J106" s="274">
        <v>0</v>
      </c>
      <c r="K106" s="274">
        <v>832656.89</v>
      </c>
      <c r="L106" s="275">
        <f t="shared" si="1"/>
        <v>832656.89</v>
      </c>
    </row>
    <row r="107" spans="2:18">
      <c r="B107" s="271" t="s">
        <v>302</v>
      </c>
      <c r="C107" s="272" t="s">
        <v>656</v>
      </c>
      <c r="D107" s="272" t="s">
        <v>451</v>
      </c>
      <c r="E107" s="272" t="s">
        <v>12</v>
      </c>
      <c r="F107" s="273" t="s">
        <v>629</v>
      </c>
      <c r="G107" s="271" t="s">
        <v>12</v>
      </c>
      <c r="H107" s="274">
        <v>0</v>
      </c>
      <c r="I107" s="274">
        <v>1076644.3999999999</v>
      </c>
      <c r="J107" s="274">
        <v>477841.19</v>
      </c>
      <c r="K107" s="274">
        <v>598803.21</v>
      </c>
      <c r="L107" s="275">
        <f t="shared" si="1"/>
        <v>598803.21</v>
      </c>
    </row>
    <row r="108" spans="2:18">
      <c r="B108" s="271" t="s">
        <v>302</v>
      </c>
      <c r="C108" s="272" t="s">
        <v>656</v>
      </c>
      <c r="D108" s="272" t="s">
        <v>451</v>
      </c>
      <c r="E108" s="272" t="s">
        <v>335</v>
      </c>
      <c r="F108" s="273" t="s">
        <v>630</v>
      </c>
      <c r="G108" s="271" t="s">
        <v>335</v>
      </c>
      <c r="H108" s="274">
        <v>0</v>
      </c>
      <c r="I108" s="274">
        <v>51679.24</v>
      </c>
      <c r="J108" s="274">
        <v>22219.83</v>
      </c>
      <c r="K108" s="274">
        <v>29459.41</v>
      </c>
      <c r="L108" s="275">
        <f t="shared" si="1"/>
        <v>29459.41</v>
      </c>
    </row>
    <row r="109" spans="2:18">
      <c r="B109" s="271" t="s">
        <v>302</v>
      </c>
      <c r="C109" s="272" t="s">
        <v>656</v>
      </c>
      <c r="D109" s="272" t="s">
        <v>451</v>
      </c>
      <c r="E109" s="272" t="s">
        <v>13</v>
      </c>
      <c r="F109" s="273" t="s">
        <v>631</v>
      </c>
      <c r="G109" s="271" t="s">
        <v>13</v>
      </c>
      <c r="H109" s="274">
        <v>0</v>
      </c>
      <c r="I109" s="274">
        <v>12920</v>
      </c>
      <c r="J109" s="274">
        <v>5554.9</v>
      </c>
      <c r="K109" s="274">
        <v>7365.1</v>
      </c>
      <c r="L109" s="275">
        <f t="shared" ref="L109:L152" si="2">+K109-H109</f>
        <v>7365.1</v>
      </c>
    </row>
    <row r="110" spans="2:18">
      <c r="B110" s="271" t="s">
        <v>302</v>
      </c>
      <c r="C110" s="272" t="s">
        <v>656</v>
      </c>
      <c r="D110" s="272" t="s">
        <v>451</v>
      </c>
      <c r="E110" s="272" t="s">
        <v>14</v>
      </c>
      <c r="F110" s="273" t="s">
        <v>632</v>
      </c>
      <c r="G110" s="271" t="s">
        <v>14</v>
      </c>
      <c r="H110" s="274">
        <v>0</v>
      </c>
      <c r="I110" s="274">
        <v>44245.8</v>
      </c>
      <c r="J110" s="274">
        <v>19637.36</v>
      </c>
      <c r="K110" s="274">
        <v>24608.44</v>
      </c>
      <c r="L110" s="275">
        <f t="shared" si="2"/>
        <v>24608.44</v>
      </c>
    </row>
    <row r="111" spans="2:18">
      <c r="B111" s="271" t="s">
        <v>302</v>
      </c>
      <c r="C111" s="272" t="s">
        <v>656</v>
      </c>
      <c r="D111" s="272" t="s">
        <v>451</v>
      </c>
      <c r="E111" s="272" t="s">
        <v>506</v>
      </c>
      <c r="F111" s="273" t="s">
        <v>633</v>
      </c>
      <c r="G111" s="271" t="s">
        <v>634</v>
      </c>
      <c r="H111" s="274">
        <v>0</v>
      </c>
      <c r="I111" s="274">
        <v>97007.3</v>
      </c>
      <c r="J111" s="274">
        <v>41458.300000000003</v>
      </c>
      <c r="K111" s="274">
        <v>55549</v>
      </c>
      <c r="L111" s="275">
        <f t="shared" si="2"/>
        <v>55549</v>
      </c>
    </row>
    <row r="112" spans="2:18">
      <c r="B112" s="271" t="s">
        <v>302</v>
      </c>
      <c r="C112" s="272" t="s">
        <v>656</v>
      </c>
      <c r="D112" s="272" t="s">
        <v>451</v>
      </c>
      <c r="E112" s="272" t="s">
        <v>78</v>
      </c>
      <c r="F112" s="273" t="s">
        <v>635</v>
      </c>
      <c r="G112" s="271" t="s">
        <v>636</v>
      </c>
      <c r="H112" s="274">
        <v>0</v>
      </c>
      <c r="I112" s="274">
        <v>56665.24</v>
      </c>
      <c r="J112" s="274">
        <v>25127.96</v>
      </c>
      <c r="K112" s="274">
        <v>31537.279999999999</v>
      </c>
      <c r="L112" s="275">
        <f t="shared" si="2"/>
        <v>31537.279999999999</v>
      </c>
    </row>
    <row r="113" spans="2:18">
      <c r="B113" s="271" t="s">
        <v>302</v>
      </c>
      <c r="C113" s="272" t="s">
        <v>656</v>
      </c>
      <c r="D113" s="272" t="s">
        <v>451</v>
      </c>
      <c r="E113" s="272" t="s">
        <v>79</v>
      </c>
      <c r="F113" s="273" t="s">
        <v>637</v>
      </c>
      <c r="G113" s="271" t="s">
        <v>638</v>
      </c>
      <c r="H113" s="274">
        <v>0</v>
      </c>
      <c r="I113" s="274">
        <v>82072.58</v>
      </c>
      <c r="J113" s="274">
        <v>36842.559999999998</v>
      </c>
      <c r="K113" s="274">
        <v>45230.02</v>
      </c>
      <c r="L113" s="275">
        <f t="shared" si="2"/>
        <v>45230.02</v>
      </c>
    </row>
    <row r="114" spans="2:18">
      <c r="B114" s="271" t="s">
        <v>302</v>
      </c>
      <c r="C114" s="272" t="s">
        <v>656</v>
      </c>
      <c r="D114" s="272" t="s">
        <v>451</v>
      </c>
      <c r="E114" s="272" t="s">
        <v>82</v>
      </c>
      <c r="F114" s="273" t="s">
        <v>639</v>
      </c>
      <c r="G114" s="271" t="s">
        <v>640</v>
      </c>
      <c r="H114" s="274">
        <v>0</v>
      </c>
      <c r="I114" s="274">
        <v>36363.07</v>
      </c>
      <c r="J114" s="274">
        <v>11261.37</v>
      </c>
      <c r="K114" s="274">
        <v>25101.7</v>
      </c>
      <c r="L114" s="275">
        <f t="shared" si="2"/>
        <v>25101.7</v>
      </c>
    </row>
    <row r="115" spans="2:18">
      <c r="B115" s="271" t="s">
        <v>302</v>
      </c>
      <c r="C115" s="272" t="s">
        <v>656</v>
      </c>
      <c r="D115" s="272" t="s">
        <v>451</v>
      </c>
      <c r="E115" s="272" t="s">
        <v>57</v>
      </c>
      <c r="F115" s="273" t="s">
        <v>581</v>
      </c>
      <c r="G115" s="271" t="s">
        <v>562</v>
      </c>
      <c r="H115" s="274">
        <v>0</v>
      </c>
      <c r="I115" s="274">
        <v>5000</v>
      </c>
      <c r="J115" s="274">
        <v>0</v>
      </c>
      <c r="K115" s="274">
        <v>5000</v>
      </c>
      <c r="L115" s="275">
        <f t="shared" si="2"/>
        <v>5000</v>
      </c>
    </row>
    <row r="116" spans="2:18">
      <c r="B116" s="271" t="s">
        <v>302</v>
      </c>
      <c r="C116" s="272" t="s">
        <v>656</v>
      </c>
      <c r="D116" s="272" t="s">
        <v>451</v>
      </c>
      <c r="E116" s="272" t="s">
        <v>57</v>
      </c>
      <c r="F116" s="273" t="s">
        <v>582</v>
      </c>
      <c r="G116" s="271" t="s">
        <v>563</v>
      </c>
      <c r="H116" s="274">
        <v>0</v>
      </c>
      <c r="I116" s="274">
        <v>86158.28</v>
      </c>
      <c r="J116" s="274">
        <v>0</v>
      </c>
      <c r="K116" s="274">
        <v>86158.28</v>
      </c>
      <c r="L116" s="275">
        <f t="shared" si="2"/>
        <v>86158.28</v>
      </c>
    </row>
    <row r="117" spans="2:18">
      <c r="B117" s="271" t="s">
        <v>302</v>
      </c>
      <c r="C117" s="272" t="s">
        <v>656</v>
      </c>
      <c r="D117" s="272" t="s">
        <v>451</v>
      </c>
      <c r="E117" s="272" t="s">
        <v>57</v>
      </c>
      <c r="F117" s="273" t="s">
        <v>641</v>
      </c>
      <c r="G117" s="271" t="s">
        <v>642</v>
      </c>
      <c r="H117" s="274">
        <v>0</v>
      </c>
      <c r="I117" s="274">
        <v>35071.89</v>
      </c>
      <c r="J117" s="274">
        <v>0</v>
      </c>
      <c r="K117" s="274">
        <v>35071.89</v>
      </c>
      <c r="L117" s="275">
        <f t="shared" si="2"/>
        <v>35071.89</v>
      </c>
    </row>
    <row r="118" spans="2:18">
      <c r="B118" s="271" t="s">
        <v>302</v>
      </c>
      <c r="C118" s="272" t="s">
        <v>656</v>
      </c>
      <c r="D118" s="272" t="s">
        <v>451</v>
      </c>
      <c r="E118" s="272" t="s">
        <v>57</v>
      </c>
      <c r="F118" s="273" t="s">
        <v>769</v>
      </c>
      <c r="G118" s="271" t="s">
        <v>770</v>
      </c>
      <c r="H118" s="274">
        <v>0</v>
      </c>
      <c r="I118" s="274">
        <v>287000</v>
      </c>
      <c r="J118" s="274">
        <v>0</v>
      </c>
      <c r="K118" s="274">
        <v>287000</v>
      </c>
      <c r="L118" s="275">
        <f t="shared" si="2"/>
        <v>287000</v>
      </c>
    </row>
    <row r="119" spans="2:18">
      <c r="B119" s="271" t="s">
        <v>302</v>
      </c>
      <c r="C119" s="272" t="s">
        <v>656</v>
      </c>
      <c r="D119" s="272" t="s">
        <v>451</v>
      </c>
      <c r="E119" s="272" t="s">
        <v>55</v>
      </c>
      <c r="F119" s="273" t="s">
        <v>771</v>
      </c>
      <c r="G119" s="271" t="s">
        <v>55</v>
      </c>
      <c r="H119" s="274">
        <v>0</v>
      </c>
      <c r="I119" s="274">
        <v>3551.43</v>
      </c>
      <c r="J119" s="274">
        <v>0</v>
      </c>
      <c r="K119" s="274">
        <v>3551.43</v>
      </c>
      <c r="L119" s="275">
        <f t="shared" si="2"/>
        <v>3551.43</v>
      </c>
    </row>
    <row r="120" spans="2:18">
      <c r="B120" s="271" t="s">
        <v>302</v>
      </c>
      <c r="C120" s="272" t="s">
        <v>656</v>
      </c>
      <c r="D120" s="272" t="s">
        <v>451</v>
      </c>
      <c r="E120" s="272" t="s">
        <v>5</v>
      </c>
      <c r="F120" s="273" t="s">
        <v>583</v>
      </c>
      <c r="G120" s="271" t="s">
        <v>5</v>
      </c>
      <c r="H120" s="274">
        <v>0</v>
      </c>
      <c r="I120" s="274">
        <v>254291.52</v>
      </c>
      <c r="J120" s="274">
        <v>0</v>
      </c>
      <c r="K120" s="274">
        <v>254291.52</v>
      </c>
      <c r="L120" s="275">
        <f t="shared" si="2"/>
        <v>254291.52</v>
      </c>
    </row>
    <row r="121" spans="2:18">
      <c r="B121" s="271" t="s">
        <v>302</v>
      </c>
      <c r="C121" s="272" t="s">
        <v>656</v>
      </c>
      <c r="D121" s="272" t="s">
        <v>451</v>
      </c>
      <c r="E121" s="272" t="s">
        <v>5</v>
      </c>
      <c r="F121" s="273" t="s">
        <v>843</v>
      </c>
      <c r="G121" s="271" t="s">
        <v>844</v>
      </c>
      <c r="H121" s="274">
        <v>0</v>
      </c>
      <c r="I121" s="274">
        <v>516.6</v>
      </c>
      <c r="J121" s="274">
        <v>0</v>
      </c>
      <c r="K121" s="274">
        <v>516.6</v>
      </c>
      <c r="L121" s="275">
        <f t="shared" si="2"/>
        <v>516.6</v>
      </c>
    </row>
    <row r="122" spans="2:18">
      <c r="B122" s="271" t="s">
        <v>302</v>
      </c>
      <c r="C122" s="272" t="s">
        <v>656</v>
      </c>
      <c r="D122" s="272" t="s">
        <v>451</v>
      </c>
      <c r="E122" s="272" t="s">
        <v>5</v>
      </c>
      <c r="F122" s="273" t="s">
        <v>845</v>
      </c>
      <c r="G122" s="271" t="s">
        <v>846</v>
      </c>
      <c r="H122" s="274">
        <v>0</v>
      </c>
      <c r="I122" s="274">
        <v>26209.39</v>
      </c>
      <c r="J122" s="274">
        <v>0</v>
      </c>
      <c r="K122" s="274">
        <v>26209.39</v>
      </c>
      <c r="L122" s="275">
        <f t="shared" si="2"/>
        <v>26209.39</v>
      </c>
    </row>
    <row r="123" spans="2:18">
      <c r="B123" s="271" t="s">
        <v>302</v>
      </c>
      <c r="C123" s="272" t="s">
        <v>656</v>
      </c>
      <c r="D123" s="272" t="s">
        <v>451</v>
      </c>
      <c r="E123" s="272" t="s">
        <v>5</v>
      </c>
      <c r="F123" s="273" t="s">
        <v>847</v>
      </c>
      <c r="G123" s="271" t="s">
        <v>848</v>
      </c>
      <c r="H123" s="274">
        <v>0</v>
      </c>
      <c r="I123" s="274">
        <v>1618.97</v>
      </c>
      <c r="J123" s="274">
        <v>0</v>
      </c>
      <c r="K123" s="274">
        <v>1618.97</v>
      </c>
      <c r="L123" s="275">
        <f t="shared" si="2"/>
        <v>1618.97</v>
      </c>
    </row>
    <row r="124" spans="2:18">
      <c r="B124" s="271" t="s">
        <v>302</v>
      </c>
      <c r="C124" s="272" t="s">
        <v>656</v>
      </c>
      <c r="D124" s="272" t="s">
        <v>451</v>
      </c>
      <c r="E124" s="272" t="s">
        <v>57</v>
      </c>
      <c r="F124" s="273" t="s">
        <v>643</v>
      </c>
      <c r="G124" s="271" t="s">
        <v>644</v>
      </c>
      <c r="H124" s="274">
        <v>0</v>
      </c>
      <c r="I124" s="274">
        <v>7198.28</v>
      </c>
      <c r="J124" s="274">
        <v>0</v>
      </c>
      <c r="K124" s="274">
        <v>7198.28</v>
      </c>
      <c r="L124" s="275">
        <f t="shared" si="2"/>
        <v>7198.28</v>
      </c>
    </row>
    <row r="125" spans="2:18" ht="13.5" thickBot="1">
      <c r="B125" s="271" t="s">
        <v>302</v>
      </c>
      <c r="C125" s="272" t="s">
        <v>656</v>
      </c>
      <c r="D125" s="272" t="s">
        <v>451</v>
      </c>
      <c r="E125" s="272" t="s">
        <v>492</v>
      </c>
      <c r="F125" s="273" t="s">
        <v>584</v>
      </c>
      <c r="G125" s="271" t="s">
        <v>564</v>
      </c>
      <c r="H125" s="274">
        <v>0</v>
      </c>
      <c r="I125" s="274">
        <v>13367.24</v>
      </c>
      <c r="J125" s="274">
        <v>0</v>
      </c>
      <c r="K125" s="274">
        <v>13367.24</v>
      </c>
      <c r="L125" s="275">
        <f t="shared" si="2"/>
        <v>13367.24</v>
      </c>
    </row>
    <row r="126" spans="2:18" ht="13.5" thickBot="1">
      <c r="B126" s="271" t="s">
        <v>302</v>
      </c>
      <c r="C126" s="272" t="s">
        <v>656</v>
      </c>
      <c r="D126" s="272" t="s">
        <v>451</v>
      </c>
      <c r="E126" s="272" t="s">
        <v>57</v>
      </c>
      <c r="F126" s="273" t="s">
        <v>772</v>
      </c>
      <c r="G126" s="271" t="s">
        <v>773</v>
      </c>
      <c r="H126" s="274">
        <v>0</v>
      </c>
      <c r="I126" s="274">
        <v>5094.8599999999997</v>
      </c>
      <c r="J126" s="274">
        <v>0</v>
      </c>
      <c r="K126" s="274">
        <v>5094.8599999999997</v>
      </c>
      <c r="L126" s="275">
        <f t="shared" si="2"/>
        <v>5094.8599999999997</v>
      </c>
      <c r="Q126" s="282"/>
      <c r="R126" s="278">
        <v>2819.84</v>
      </c>
    </row>
    <row r="127" spans="2:18" ht="13.5" thickBot="1">
      <c r="B127" s="271" t="s">
        <v>302</v>
      </c>
      <c r="C127" s="272" t="s">
        <v>656</v>
      </c>
      <c r="D127" s="272" t="s">
        <v>451</v>
      </c>
      <c r="E127" s="272" t="s">
        <v>57</v>
      </c>
      <c r="F127" s="273" t="s">
        <v>774</v>
      </c>
      <c r="G127" s="271" t="s">
        <v>775</v>
      </c>
      <c r="H127" s="274">
        <v>0</v>
      </c>
      <c r="I127" s="274">
        <v>33116</v>
      </c>
      <c r="J127" s="274">
        <v>0</v>
      </c>
      <c r="K127" s="274">
        <v>33116</v>
      </c>
      <c r="L127" s="275">
        <f t="shared" si="2"/>
        <v>33116</v>
      </c>
      <c r="P127" s="283">
        <v>45323</v>
      </c>
      <c r="Q127" s="284" t="s">
        <v>822</v>
      </c>
      <c r="R127" s="279">
        <v>2819.84</v>
      </c>
    </row>
    <row r="128" spans="2:18" ht="13.5" thickBot="1">
      <c r="B128" s="271" t="s">
        <v>302</v>
      </c>
      <c r="C128" s="272" t="s">
        <v>656</v>
      </c>
      <c r="D128" s="272" t="s">
        <v>451</v>
      </c>
      <c r="E128" s="272" t="s">
        <v>57</v>
      </c>
      <c r="F128" s="273" t="s">
        <v>645</v>
      </c>
      <c r="G128" s="271" t="s">
        <v>646</v>
      </c>
      <c r="H128" s="274">
        <v>0</v>
      </c>
      <c r="I128" s="274">
        <v>9440.85</v>
      </c>
      <c r="J128" s="274">
        <v>0</v>
      </c>
      <c r="K128" s="274">
        <v>9440.85</v>
      </c>
      <c r="L128" s="275">
        <f t="shared" si="2"/>
        <v>9440.85</v>
      </c>
      <c r="P128" s="283">
        <v>45352</v>
      </c>
      <c r="Q128" s="284" t="s">
        <v>823</v>
      </c>
      <c r="R128" s="279">
        <v>2819.84</v>
      </c>
    </row>
    <row r="129" spans="2:20" ht="13.5" thickBot="1">
      <c r="B129" s="271" t="s">
        <v>302</v>
      </c>
      <c r="C129" s="272" t="s">
        <v>656</v>
      </c>
      <c r="D129" s="272" t="s">
        <v>451</v>
      </c>
      <c r="E129" s="272" t="s">
        <v>57</v>
      </c>
      <c r="F129" s="273" t="s">
        <v>647</v>
      </c>
      <c r="G129" s="271" t="s">
        <v>648</v>
      </c>
      <c r="H129" s="274">
        <v>0</v>
      </c>
      <c r="I129" s="274">
        <v>374</v>
      </c>
      <c r="J129" s="274">
        <v>0</v>
      </c>
      <c r="K129" s="274">
        <v>374</v>
      </c>
      <c r="L129" s="275">
        <f t="shared" si="2"/>
        <v>374</v>
      </c>
      <c r="P129" s="283">
        <v>45383</v>
      </c>
      <c r="Q129" s="284" t="s">
        <v>824</v>
      </c>
      <c r="R129" s="279">
        <v>2895.37</v>
      </c>
    </row>
    <row r="130" spans="2:20" ht="13.5" thickBot="1">
      <c r="B130" s="271" t="s">
        <v>302</v>
      </c>
      <c r="C130" s="272" t="s">
        <v>656</v>
      </c>
      <c r="D130" s="272" t="s">
        <v>451</v>
      </c>
      <c r="E130" s="272" t="s">
        <v>491</v>
      </c>
      <c r="F130" s="273" t="s">
        <v>649</v>
      </c>
      <c r="G130" s="271" t="s">
        <v>491</v>
      </c>
      <c r="H130" s="274">
        <v>0</v>
      </c>
      <c r="I130" s="274">
        <v>127412.96</v>
      </c>
      <c r="J130" s="274">
        <v>0</v>
      </c>
      <c r="K130" s="274">
        <v>127412.96</v>
      </c>
      <c r="L130" s="275">
        <f t="shared" si="2"/>
        <v>127412.96</v>
      </c>
      <c r="P130" s="283">
        <v>45413</v>
      </c>
      <c r="Q130" s="284" t="s">
        <v>825</v>
      </c>
      <c r="R130" s="279">
        <v>2895.37</v>
      </c>
    </row>
    <row r="131" spans="2:20" ht="13.5" thickBot="1">
      <c r="B131" s="271" t="s">
        <v>302</v>
      </c>
      <c r="C131" s="272" t="s">
        <v>656</v>
      </c>
      <c r="D131" s="272" t="s">
        <v>451</v>
      </c>
      <c r="E131" s="272" t="s">
        <v>56</v>
      </c>
      <c r="F131" s="273" t="s">
        <v>776</v>
      </c>
      <c r="G131" s="271" t="s">
        <v>56</v>
      </c>
      <c r="H131" s="274">
        <v>0</v>
      </c>
      <c r="I131" s="274">
        <v>14519.11</v>
      </c>
      <c r="J131" s="274">
        <v>0</v>
      </c>
      <c r="K131" s="274">
        <v>14519.11</v>
      </c>
      <c r="L131" s="275">
        <f t="shared" si="2"/>
        <v>14519.11</v>
      </c>
      <c r="P131" s="283">
        <v>45444</v>
      </c>
      <c r="Q131" s="284" t="s">
        <v>826</v>
      </c>
      <c r="R131" s="279">
        <v>2895.37</v>
      </c>
    </row>
    <row r="132" spans="2:20" ht="13.5" thickBot="1">
      <c r="B132" s="271" t="s">
        <v>302</v>
      </c>
      <c r="C132" s="272" t="s">
        <v>656</v>
      </c>
      <c r="D132" s="272" t="s">
        <v>451</v>
      </c>
      <c r="E132" s="272" t="s">
        <v>540</v>
      </c>
      <c r="F132" s="273" t="s">
        <v>585</v>
      </c>
      <c r="G132" s="271" t="s">
        <v>565</v>
      </c>
      <c r="H132" s="274">
        <v>0</v>
      </c>
      <c r="I132" s="274">
        <v>142155.9</v>
      </c>
      <c r="J132" s="274">
        <v>0</v>
      </c>
      <c r="K132" s="274">
        <v>142155.9</v>
      </c>
      <c r="L132" s="275">
        <f t="shared" si="2"/>
        <v>142155.9</v>
      </c>
      <c r="O132" s="263">
        <v>2600</v>
      </c>
      <c r="P132" s="283">
        <v>45474</v>
      </c>
      <c r="Q132" s="284" t="s">
        <v>827</v>
      </c>
      <c r="R132" s="279">
        <v>2170.8200000000002</v>
      </c>
    </row>
    <row r="133" spans="2:20" ht="13.5" thickBot="1">
      <c r="B133" s="271" t="s">
        <v>302</v>
      </c>
      <c r="C133" s="272" t="s">
        <v>656</v>
      </c>
      <c r="D133" s="272" t="s">
        <v>451</v>
      </c>
      <c r="E133" s="272" t="s">
        <v>540</v>
      </c>
      <c r="F133" s="273" t="s">
        <v>586</v>
      </c>
      <c r="G133" s="271" t="s">
        <v>777</v>
      </c>
      <c r="H133" s="274">
        <v>0</v>
      </c>
      <c r="I133" s="274">
        <v>1297.67</v>
      </c>
      <c r="J133" s="274">
        <v>0</v>
      </c>
      <c r="K133" s="274">
        <v>1297.67</v>
      </c>
      <c r="L133" s="275">
        <f t="shared" si="2"/>
        <v>1297.67</v>
      </c>
      <c r="P133" s="283">
        <v>45505</v>
      </c>
      <c r="Q133" s="284" t="s">
        <v>828</v>
      </c>
      <c r="R133" s="279">
        <v>2170.8200000000002</v>
      </c>
    </row>
    <row r="134" spans="2:20" ht="13.5" thickBot="1">
      <c r="B134" s="271" t="s">
        <v>302</v>
      </c>
      <c r="C134" s="272" t="s">
        <v>656</v>
      </c>
      <c r="D134" s="272" t="s">
        <v>451</v>
      </c>
      <c r="E134" s="272" t="s">
        <v>540</v>
      </c>
      <c r="F134" s="273" t="s">
        <v>587</v>
      </c>
      <c r="G134" s="271" t="s">
        <v>778</v>
      </c>
      <c r="H134" s="274">
        <v>0</v>
      </c>
      <c r="I134" s="274">
        <v>57790.77</v>
      </c>
      <c r="J134" s="274">
        <v>0</v>
      </c>
      <c r="K134" s="274">
        <v>57790.77</v>
      </c>
      <c r="L134" s="275">
        <f t="shared" si="2"/>
        <v>57790.77</v>
      </c>
      <c r="P134" s="283">
        <v>45536</v>
      </c>
      <c r="Q134" s="284" t="s">
        <v>829</v>
      </c>
      <c r="R134" s="279">
        <v>2170.8200000000002</v>
      </c>
    </row>
    <row r="135" spans="2:20" ht="13.5" thickBot="1">
      <c r="B135" s="271" t="s">
        <v>302</v>
      </c>
      <c r="C135" s="272" t="s">
        <v>656</v>
      </c>
      <c r="D135" s="272" t="s">
        <v>451</v>
      </c>
      <c r="E135" s="272" t="s">
        <v>540</v>
      </c>
      <c r="F135" s="273" t="s">
        <v>588</v>
      </c>
      <c r="G135" s="271" t="s">
        <v>779</v>
      </c>
      <c r="H135" s="274">
        <v>0</v>
      </c>
      <c r="I135" s="274">
        <v>2710</v>
      </c>
      <c r="J135" s="274">
        <v>0</v>
      </c>
      <c r="K135" s="274">
        <v>2710</v>
      </c>
      <c r="L135" s="275">
        <f t="shared" si="2"/>
        <v>2710</v>
      </c>
      <c r="P135" s="280" t="s">
        <v>830</v>
      </c>
      <c r="Q135" s="284" t="s">
        <v>831</v>
      </c>
      <c r="R135" s="279">
        <v>20.45</v>
      </c>
    </row>
    <row r="136" spans="2:20" ht="13.5" thickBot="1">
      <c r="B136" s="271" t="s">
        <v>302</v>
      </c>
      <c r="C136" s="272" t="s">
        <v>656</v>
      </c>
      <c r="D136" s="272" t="s">
        <v>451</v>
      </c>
      <c r="E136" s="272" t="s">
        <v>540</v>
      </c>
      <c r="F136" s="273" t="s">
        <v>589</v>
      </c>
      <c r="G136" s="271" t="s">
        <v>780</v>
      </c>
      <c r="H136" s="274">
        <v>0</v>
      </c>
      <c r="I136" s="274">
        <v>29046.65</v>
      </c>
      <c r="J136" s="274">
        <v>0</v>
      </c>
      <c r="K136" s="274">
        <v>29046.65</v>
      </c>
      <c r="L136" s="275">
        <f t="shared" si="2"/>
        <v>29046.65</v>
      </c>
      <c r="P136" s="280" t="s">
        <v>830</v>
      </c>
      <c r="Q136" s="284" t="s">
        <v>832</v>
      </c>
      <c r="R136" s="279">
        <v>2297.37</v>
      </c>
    </row>
    <row r="137" spans="2:20" ht="13.5" thickBot="1">
      <c r="B137" s="271" t="s">
        <v>302</v>
      </c>
      <c r="C137" s="272" t="s">
        <v>656</v>
      </c>
      <c r="D137" s="272" t="s">
        <v>451</v>
      </c>
      <c r="E137" s="272" t="s">
        <v>57</v>
      </c>
      <c r="F137" s="273" t="s">
        <v>650</v>
      </c>
      <c r="G137" s="271" t="s">
        <v>849</v>
      </c>
      <c r="H137" s="274">
        <v>0</v>
      </c>
      <c r="I137" s="274">
        <v>40880</v>
      </c>
      <c r="J137" s="274">
        <v>0</v>
      </c>
      <c r="K137" s="274">
        <v>40880</v>
      </c>
      <c r="L137" s="275">
        <f t="shared" si="2"/>
        <v>40880</v>
      </c>
      <c r="P137" s="280" t="s">
        <v>833</v>
      </c>
      <c r="Q137" s="284" t="s">
        <v>834</v>
      </c>
      <c r="R137" s="279">
        <v>2297.37</v>
      </c>
    </row>
    <row r="138" spans="2:20" ht="13.5" thickBot="1">
      <c r="B138" s="271" t="s">
        <v>302</v>
      </c>
      <c r="C138" s="272" t="s">
        <v>656</v>
      </c>
      <c r="D138" s="272" t="s">
        <v>451</v>
      </c>
      <c r="E138" s="272" t="s">
        <v>540</v>
      </c>
      <c r="F138" s="273" t="s">
        <v>850</v>
      </c>
      <c r="G138" s="271" t="s">
        <v>851</v>
      </c>
      <c r="H138" s="274">
        <v>0</v>
      </c>
      <c r="I138" s="274">
        <v>73747.69</v>
      </c>
      <c r="J138" s="274">
        <v>0</v>
      </c>
      <c r="K138" s="274">
        <v>73747.69</v>
      </c>
      <c r="L138" s="275">
        <f t="shared" si="2"/>
        <v>73747.69</v>
      </c>
      <c r="P138" s="280" t="s">
        <v>835</v>
      </c>
      <c r="Q138" s="284" t="s">
        <v>836</v>
      </c>
      <c r="R138" s="279">
        <v>89.03</v>
      </c>
    </row>
    <row r="139" spans="2:20">
      <c r="B139" s="271" t="s">
        <v>302</v>
      </c>
      <c r="C139" s="272" t="s">
        <v>656</v>
      </c>
      <c r="D139" s="272" t="s">
        <v>451</v>
      </c>
      <c r="E139" s="272" t="s">
        <v>540</v>
      </c>
      <c r="F139" s="273" t="s">
        <v>852</v>
      </c>
      <c r="G139" s="271" t="s">
        <v>785</v>
      </c>
      <c r="H139" s="274">
        <v>0</v>
      </c>
      <c r="I139" s="274">
        <v>1584266.24</v>
      </c>
      <c r="J139" s="274">
        <v>0</v>
      </c>
      <c r="K139" s="274">
        <v>1584266.24</v>
      </c>
      <c r="L139" s="275">
        <f t="shared" si="2"/>
        <v>1584266.24</v>
      </c>
      <c r="R139" s="264">
        <v>2400</v>
      </c>
    </row>
    <row r="140" spans="2:20">
      <c r="B140" s="271" t="s">
        <v>302</v>
      </c>
      <c r="C140" s="272" t="s">
        <v>656</v>
      </c>
      <c r="D140" s="272" t="s">
        <v>451</v>
      </c>
      <c r="E140" s="272" t="s">
        <v>57</v>
      </c>
      <c r="F140" s="273" t="s">
        <v>590</v>
      </c>
      <c r="G140" s="271" t="s">
        <v>566</v>
      </c>
      <c r="H140" s="274">
        <v>0</v>
      </c>
      <c r="I140" s="274">
        <v>33428.51</v>
      </c>
      <c r="J140" s="274">
        <v>115.51</v>
      </c>
      <c r="K140" s="274">
        <v>33313</v>
      </c>
      <c r="L140" s="275">
        <f t="shared" si="2"/>
        <v>33313</v>
      </c>
    </row>
    <row r="141" spans="2:20">
      <c r="B141" s="271" t="s">
        <v>302</v>
      </c>
      <c r="C141" s="272" t="s">
        <v>656</v>
      </c>
      <c r="D141" s="272" t="s">
        <v>451</v>
      </c>
      <c r="E141" s="272" t="s">
        <v>57</v>
      </c>
      <c r="F141" s="273" t="s">
        <v>782</v>
      </c>
      <c r="G141" s="271" t="s">
        <v>689</v>
      </c>
      <c r="H141" s="274">
        <v>0</v>
      </c>
      <c r="I141" s="274">
        <v>7981</v>
      </c>
      <c r="J141" s="274">
        <v>0</v>
      </c>
      <c r="K141" s="274">
        <v>7981</v>
      </c>
      <c r="L141" s="275">
        <f t="shared" si="2"/>
        <v>7981</v>
      </c>
      <c r="R141" s="264">
        <f>+SUM(R126:R139)</f>
        <v>30762.309999999994</v>
      </c>
    </row>
    <row r="142" spans="2:20">
      <c r="B142" s="271" t="s">
        <v>302</v>
      </c>
      <c r="C142" s="272" t="s">
        <v>656</v>
      </c>
      <c r="D142" s="272" t="s">
        <v>451</v>
      </c>
      <c r="E142" s="272" t="s">
        <v>57</v>
      </c>
      <c r="F142" s="273" t="s">
        <v>651</v>
      </c>
      <c r="G142" s="271" t="s">
        <v>783</v>
      </c>
      <c r="H142" s="274">
        <v>0</v>
      </c>
      <c r="I142" s="274">
        <v>407007.85</v>
      </c>
      <c r="J142" s="274">
        <v>0</v>
      </c>
      <c r="K142" s="274">
        <v>407007.85</v>
      </c>
      <c r="L142" s="275">
        <f t="shared" si="2"/>
        <v>407007.85</v>
      </c>
      <c r="S142" s="263" t="s">
        <v>837</v>
      </c>
      <c r="T142" s="281">
        <v>20.2683</v>
      </c>
    </row>
    <row r="143" spans="2:20">
      <c r="B143" s="271" t="s">
        <v>302</v>
      </c>
      <c r="C143" s="272" t="s">
        <v>656</v>
      </c>
      <c r="D143" s="272" t="s">
        <v>451</v>
      </c>
      <c r="E143" s="272" t="s">
        <v>540</v>
      </c>
      <c r="F143" s="273" t="s">
        <v>591</v>
      </c>
      <c r="G143" s="271" t="s">
        <v>784</v>
      </c>
      <c r="H143" s="274">
        <v>0</v>
      </c>
      <c r="I143" s="274">
        <v>10383.94</v>
      </c>
      <c r="J143" s="274">
        <v>0</v>
      </c>
      <c r="K143" s="274">
        <v>10383.94</v>
      </c>
      <c r="L143" s="275">
        <f t="shared" si="2"/>
        <v>10383.94</v>
      </c>
      <c r="R143" s="264">
        <f>+R141*T142</f>
        <v>623499.7277729999</v>
      </c>
    </row>
    <row r="144" spans="2:20">
      <c r="B144" s="271" t="s">
        <v>302</v>
      </c>
      <c r="C144" s="272" t="s">
        <v>656</v>
      </c>
      <c r="D144" s="272" t="s">
        <v>451</v>
      </c>
      <c r="E144" s="272" t="s">
        <v>57</v>
      </c>
      <c r="F144" s="273" t="s">
        <v>652</v>
      </c>
      <c r="G144" s="271" t="s">
        <v>786</v>
      </c>
      <c r="H144" s="274">
        <v>0</v>
      </c>
      <c r="I144" s="274">
        <v>767309.27</v>
      </c>
      <c r="J144" s="274">
        <v>0</v>
      </c>
      <c r="K144" s="274">
        <v>767309.27</v>
      </c>
      <c r="L144" s="275">
        <f t="shared" si="2"/>
        <v>767309.27</v>
      </c>
    </row>
    <row r="145" spans="2:19">
      <c r="B145" s="271" t="s">
        <v>302</v>
      </c>
      <c r="C145" s="272" t="s">
        <v>656</v>
      </c>
      <c r="D145" s="272" t="s">
        <v>451</v>
      </c>
      <c r="E145" s="272" t="s">
        <v>57</v>
      </c>
      <c r="F145" s="273" t="s">
        <v>853</v>
      </c>
      <c r="G145" s="271" t="s">
        <v>781</v>
      </c>
      <c r="H145" s="274">
        <v>0</v>
      </c>
      <c r="I145" s="274">
        <v>101341.5</v>
      </c>
      <c r="J145" s="274">
        <v>0</v>
      </c>
      <c r="K145" s="274">
        <v>101341.5</v>
      </c>
      <c r="L145" s="275">
        <f t="shared" si="2"/>
        <v>101341.5</v>
      </c>
      <c r="R145" s="264">
        <v>5000</v>
      </c>
      <c r="S145" s="264">
        <f>+R145*T142</f>
        <v>101341.5</v>
      </c>
    </row>
    <row r="146" spans="2:19">
      <c r="B146" s="271" t="s">
        <v>302</v>
      </c>
      <c r="C146" s="272" t="s">
        <v>656</v>
      </c>
      <c r="D146" s="272" t="s">
        <v>451</v>
      </c>
      <c r="E146" s="272" t="s">
        <v>57</v>
      </c>
      <c r="F146" s="273" t="s">
        <v>854</v>
      </c>
      <c r="G146" s="271" t="s">
        <v>855</v>
      </c>
      <c r="H146" s="274">
        <v>0</v>
      </c>
      <c r="I146" s="274">
        <v>2365.66</v>
      </c>
      <c r="J146" s="274">
        <v>0</v>
      </c>
      <c r="K146" s="274">
        <v>2365.66</v>
      </c>
      <c r="L146" s="275">
        <f t="shared" si="2"/>
        <v>2365.66</v>
      </c>
    </row>
    <row r="147" spans="2:19">
      <c r="B147" s="271" t="s">
        <v>302</v>
      </c>
      <c r="C147" s="272" t="s">
        <v>656</v>
      </c>
      <c r="D147" s="272" t="s">
        <v>451</v>
      </c>
      <c r="E147" s="272" t="s">
        <v>57</v>
      </c>
      <c r="F147" s="273" t="s">
        <v>787</v>
      </c>
      <c r="G147" s="271" t="s">
        <v>788</v>
      </c>
      <c r="H147" s="274">
        <v>0</v>
      </c>
      <c r="I147" s="274">
        <f>429.74</f>
        <v>429.74</v>
      </c>
      <c r="J147" s="274">
        <v>0</v>
      </c>
      <c r="K147" s="274">
        <f>+I147</f>
        <v>429.74</v>
      </c>
      <c r="L147" s="275">
        <f t="shared" si="2"/>
        <v>429.74</v>
      </c>
    </row>
    <row r="148" spans="2:19">
      <c r="B148" s="271" t="s">
        <v>75</v>
      </c>
      <c r="C148" s="272" t="s">
        <v>656</v>
      </c>
      <c r="D148" s="272" t="s">
        <v>451</v>
      </c>
      <c r="E148" s="272" t="s">
        <v>75</v>
      </c>
      <c r="F148" s="273" t="s">
        <v>592</v>
      </c>
      <c r="G148" s="271" t="s">
        <v>75</v>
      </c>
      <c r="H148" s="274">
        <v>0</v>
      </c>
      <c r="I148" s="274">
        <v>128729.54</v>
      </c>
      <c r="J148" s="274">
        <v>0</v>
      </c>
      <c r="K148" s="274">
        <v>128729.54</v>
      </c>
      <c r="L148" s="275">
        <f t="shared" si="2"/>
        <v>128729.54</v>
      </c>
      <c r="O148" s="263" t="s">
        <v>807</v>
      </c>
      <c r="P148" s="263">
        <v>15163.67</v>
      </c>
      <c r="Q148" s="263">
        <f>+P148*0.47</f>
        <v>7126.9249</v>
      </c>
      <c r="S148" s="263">
        <v>7126.9249</v>
      </c>
    </row>
    <row r="149" spans="2:19">
      <c r="B149" s="271" t="s">
        <v>302</v>
      </c>
      <c r="C149" s="272" t="s">
        <v>656</v>
      </c>
      <c r="D149" s="272" t="s">
        <v>451</v>
      </c>
      <c r="E149" s="272" t="s">
        <v>57</v>
      </c>
      <c r="F149" s="273" t="s">
        <v>593</v>
      </c>
      <c r="G149" s="271" t="s">
        <v>567</v>
      </c>
      <c r="H149" s="274">
        <v>0</v>
      </c>
      <c r="I149" s="274">
        <v>720382.87</v>
      </c>
      <c r="J149" s="274">
        <v>0</v>
      </c>
      <c r="K149" s="274">
        <v>720382.87</v>
      </c>
      <c r="L149" s="275">
        <f t="shared" si="2"/>
        <v>720382.87</v>
      </c>
    </row>
    <row r="150" spans="2:19">
      <c r="B150" s="271" t="s">
        <v>110</v>
      </c>
      <c r="C150" s="272" t="s">
        <v>656</v>
      </c>
      <c r="D150" s="272" t="s">
        <v>451</v>
      </c>
      <c r="E150" s="272" t="s">
        <v>110</v>
      </c>
      <c r="F150" s="273" t="s">
        <v>594</v>
      </c>
      <c r="G150" s="271" t="s">
        <v>568</v>
      </c>
      <c r="H150" s="274">
        <v>0</v>
      </c>
      <c r="I150" s="274">
        <v>0</v>
      </c>
      <c r="J150" s="274">
        <v>65250.86</v>
      </c>
      <c r="K150" s="274">
        <v>65250.86</v>
      </c>
      <c r="L150" s="275">
        <f t="shared" si="2"/>
        <v>65250.86</v>
      </c>
    </row>
    <row r="151" spans="2:19">
      <c r="B151" s="271" t="s">
        <v>106</v>
      </c>
      <c r="C151" s="272" t="s">
        <v>656</v>
      </c>
      <c r="D151" s="272" t="s">
        <v>451</v>
      </c>
      <c r="E151" s="272" t="s">
        <v>106</v>
      </c>
      <c r="F151" s="273" t="s">
        <v>653</v>
      </c>
      <c r="G151" s="271" t="s">
        <v>654</v>
      </c>
      <c r="H151" s="274">
        <v>0</v>
      </c>
      <c r="I151" s="274">
        <v>0</v>
      </c>
      <c r="J151" s="274">
        <v>1878282.04</v>
      </c>
      <c r="K151" s="274">
        <v>1878282.04</v>
      </c>
      <c r="L151" s="275">
        <f t="shared" si="2"/>
        <v>1878282.04</v>
      </c>
    </row>
    <row r="152" spans="2:19">
      <c r="B152" s="271" t="s">
        <v>302</v>
      </c>
      <c r="C152" s="272" t="s">
        <v>656</v>
      </c>
      <c r="D152" s="272" t="s">
        <v>451</v>
      </c>
      <c r="E152" s="272" t="s">
        <v>540</v>
      </c>
      <c r="F152" s="273"/>
      <c r="G152" s="271" t="s">
        <v>865</v>
      </c>
      <c r="H152" s="274"/>
      <c r="I152" s="274">
        <v>207182.09150000001</v>
      </c>
      <c r="J152" s="274"/>
      <c r="K152" s="274">
        <f>+I152</f>
        <v>207182.09150000001</v>
      </c>
      <c r="L152" s="275">
        <f t="shared" si="2"/>
        <v>207182.09150000001</v>
      </c>
    </row>
    <row r="153" spans="2:19">
      <c r="B153" s="271"/>
      <c r="C153" s="272"/>
      <c r="D153" s="272"/>
      <c r="E153" s="272"/>
      <c r="F153" s="273" t="s">
        <v>856</v>
      </c>
      <c r="G153" s="271" t="s">
        <v>789</v>
      </c>
      <c r="H153" s="274">
        <v>0</v>
      </c>
      <c r="I153" s="274">
        <v>50632807.43</v>
      </c>
      <c r="J153" s="274">
        <v>50632807.43</v>
      </c>
      <c r="K153" s="274">
        <v>0</v>
      </c>
      <c r="L153" s="275"/>
    </row>
    <row r="154" spans="2:19">
      <c r="B154" s="271"/>
      <c r="C154" s="272"/>
      <c r="D154" s="272"/>
      <c r="E154" s="272"/>
      <c r="F154" s="273"/>
      <c r="G154" s="271"/>
      <c r="H154" s="274"/>
      <c r="I154" s="274"/>
      <c r="J154" s="274"/>
      <c r="K154" s="274"/>
      <c r="L154" s="275"/>
    </row>
    <row r="155" spans="2:19">
      <c r="B155" s="271"/>
      <c r="C155" s="272"/>
      <c r="D155" s="272"/>
      <c r="E155" s="272"/>
      <c r="F155" s="273"/>
      <c r="G155" s="271"/>
      <c r="H155" s="274"/>
      <c r="I155" s="274"/>
      <c r="J155" s="274"/>
      <c r="K155" s="274"/>
      <c r="L155" s="275"/>
    </row>
    <row r="156" spans="2:19">
      <c r="B156" s="271"/>
      <c r="C156" s="272"/>
      <c r="D156" s="272"/>
      <c r="E156" s="272"/>
      <c r="F156" s="273"/>
      <c r="G156" s="271"/>
      <c r="H156" s="274"/>
      <c r="I156" s="274"/>
      <c r="J156" s="274"/>
      <c r="K156" s="274"/>
      <c r="L156" s="275"/>
    </row>
    <row r="157" spans="2:19">
      <c r="B157" s="271"/>
      <c r="C157" s="272"/>
      <c r="D157" s="272"/>
      <c r="E157" s="272"/>
      <c r="F157" s="273"/>
      <c r="G157" s="271"/>
      <c r="H157" s="274"/>
      <c r="I157" s="274"/>
      <c r="J157" s="274"/>
      <c r="K157" s="274"/>
      <c r="L157" s="275"/>
    </row>
    <row r="158" spans="2:19">
      <c r="B158" s="271"/>
      <c r="C158" s="272"/>
      <c r="D158" s="272"/>
      <c r="E158" s="272"/>
      <c r="F158" s="273"/>
      <c r="G158" s="271"/>
      <c r="H158" s="274"/>
      <c r="I158" s="274"/>
      <c r="J158" s="274"/>
      <c r="K158" s="274"/>
      <c r="L158" s="275"/>
    </row>
    <row r="159" spans="2:19">
      <c r="B159" s="271"/>
      <c r="C159" s="272"/>
      <c r="D159" s="272"/>
      <c r="E159" s="272"/>
      <c r="F159" s="273"/>
      <c r="G159" s="271"/>
      <c r="H159" s="274"/>
      <c r="I159" s="274"/>
      <c r="J159" s="274"/>
      <c r="K159" s="274"/>
      <c r="L159" s="275"/>
    </row>
    <row r="160" spans="2:19">
      <c r="B160" s="271"/>
      <c r="C160" s="272"/>
      <c r="D160" s="272"/>
      <c r="E160" s="272"/>
      <c r="F160" s="273"/>
      <c r="G160" s="271"/>
      <c r="H160" s="274"/>
      <c r="I160" s="274"/>
      <c r="J160" s="274"/>
      <c r="K160" s="274"/>
      <c r="L160" s="275"/>
    </row>
    <row r="161" spans="2:12">
      <c r="B161" s="271"/>
      <c r="C161" s="272"/>
      <c r="D161" s="272"/>
      <c r="E161" s="272"/>
      <c r="F161" s="273"/>
      <c r="G161" s="271"/>
      <c r="H161" s="274"/>
      <c r="I161" s="274"/>
      <c r="J161" s="274"/>
      <c r="K161" s="274"/>
      <c r="L161" s="275"/>
    </row>
    <row r="162" spans="2:12">
      <c r="B162" s="271"/>
      <c r="C162" s="272"/>
      <c r="D162" s="272"/>
      <c r="E162" s="272"/>
      <c r="F162" s="273"/>
      <c r="G162" s="271"/>
      <c r="H162" s="274"/>
      <c r="I162" s="274"/>
      <c r="J162" s="274"/>
      <c r="K162" s="274"/>
      <c r="L162" s="275"/>
    </row>
    <row r="163" spans="2:12">
      <c r="B163" s="271"/>
      <c r="C163" s="272"/>
      <c r="D163" s="272"/>
      <c r="E163" s="272"/>
      <c r="F163" s="273"/>
      <c r="G163" s="271"/>
      <c r="H163" s="274"/>
      <c r="I163" s="274"/>
      <c r="J163" s="274"/>
      <c r="K163" s="274"/>
      <c r="L163" s="275"/>
    </row>
    <row r="164" spans="2:12">
      <c r="B164" s="271"/>
      <c r="C164" s="272"/>
      <c r="D164" s="272"/>
      <c r="E164" s="272"/>
      <c r="F164" s="273"/>
      <c r="G164" s="271"/>
      <c r="H164" s="274"/>
      <c r="I164" s="274"/>
      <c r="J164" s="274"/>
      <c r="K164" s="274"/>
      <c r="L164" s="275"/>
    </row>
    <row r="165" spans="2:12">
      <c r="B165" s="271"/>
      <c r="C165" s="272"/>
      <c r="D165" s="272"/>
      <c r="E165" s="272"/>
      <c r="F165" s="273"/>
      <c r="G165" s="271"/>
      <c r="H165" s="274"/>
      <c r="I165" s="274"/>
      <c r="J165" s="274"/>
      <c r="K165" s="274"/>
      <c r="L165" s="275"/>
    </row>
    <row r="166" spans="2:12">
      <c r="B166" s="271"/>
      <c r="C166" s="272"/>
      <c r="D166" s="272"/>
      <c r="E166" s="272"/>
      <c r="F166" s="273"/>
      <c r="G166" s="271"/>
      <c r="H166" s="274"/>
      <c r="I166" s="274"/>
      <c r="J166" s="274"/>
      <c r="K166" s="274"/>
      <c r="L166" s="275"/>
    </row>
    <row r="167" spans="2:12">
      <c r="B167" s="271"/>
      <c r="C167" s="272"/>
      <c r="D167" s="272"/>
      <c r="E167" s="272"/>
      <c r="F167" s="273"/>
      <c r="G167" s="271"/>
      <c r="H167" s="274"/>
      <c r="I167" s="274"/>
      <c r="J167" s="274"/>
      <c r="K167" s="274"/>
      <c r="L167" s="275"/>
    </row>
    <row r="168" spans="2:12">
      <c r="B168" s="271"/>
      <c r="C168" s="272"/>
      <c r="D168" s="272"/>
      <c r="E168" s="272"/>
      <c r="F168" s="273"/>
      <c r="G168" s="271"/>
      <c r="H168" s="274"/>
      <c r="I168" s="274"/>
      <c r="J168" s="274"/>
      <c r="K168" s="274"/>
      <c r="L168" s="275"/>
    </row>
    <row r="169" spans="2:12">
      <c r="B169" s="271"/>
      <c r="C169" s="272"/>
      <c r="D169" s="272"/>
      <c r="E169" s="272"/>
      <c r="F169" s="273"/>
      <c r="G169" s="271"/>
      <c r="H169" s="274"/>
      <c r="I169" s="274"/>
      <c r="J169" s="274"/>
      <c r="K169" s="274"/>
      <c r="L169" s="275"/>
    </row>
    <row r="170" spans="2:12">
      <c r="B170" s="271"/>
      <c r="C170" s="272"/>
      <c r="D170" s="272"/>
      <c r="E170" s="272"/>
      <c r="F170" s="273"/>
      <c r="G170" s="271"/>
      <c r="H170" s="274"/>
      <c r="I170" s="274"/>
      <c r="J170" s="274"/>
      <c r="K170" s="274"/>
      <c r="L170" s="275"/>
    </row>
    <row r="171" spans="2:12">
      <c r="B171" s="271"/>
      <c r="C171" s="272"/>
      <c r="D171" s="272"/>
      <c r="E171" s="272"/>
      <c r="F171" s="273"/>
      <c r="G171" s="271"/>
      <c r="H171" s="274"/>
      <c r="I171" s="274"/>
      <c r="J171" s="274"/>
      <c r="K171" s="274"/>
      <c r="L171" s="275"/>
    </row>
    <row r="172" spans="2:12">
      <c r="B172" s="271"/>
      <c r="C172" s="272"/>
      <c r="D172" s="272"/>
      <c r="E172" s="272"/>
      <c r="F172" s="273"/>
      <c r="G172" s="271"/>
      <c r="H172" s="274"/>
      <c r="I172" s="274"/>
      <c r="J172" s="274"/>
      <c r="K172" s="274"/>
      <c r="L172" s="275"/>
    </row>
    <row r="173" spans="2:12">
      <c r="B173" s="271"/>
      <c r="C173" s="272"/>
      <c r="D173" s="272"/>
      <c r="E173" s="272"/>
      <c r="F173" s="273"/>
      <c r="G173" s="271"/>
      <c r="H173" s="274"/>
      <c r="I173" s="274"/>
      <c r="J173" s="274"/>
      <c r="K173" s="274"/>
      <c r="L173" s="275"/>
    </row>
    <row r="174" spans="2:12">
      <c r="B174" s="271"/>
      <c r="C174" s="272"/>
      <c r="D174" s="272"/>
      <c r="E174" s="272"/>
      <c r="F174" s="273"/>
      <c r="G174" s="271"/>
      <c r="H174" s="274"/>
      <c r="I174" s="274"/>
      <c r="J174" s="274"/>
      <c r="K174" s="274"/>
      <c r="L174" s="275"/>
    </row>
    <row r="175" spans="2:12">
      <c r="B175" s="271"/>
      <c r="C175" s="272"/>
      <c r="D175" s="272"/>
      <c r="E175" s="272"/>
      <c r="F175" s="273"/>
      <c r="G175" s="271"/>
      <c r="H175" s="274"/>
      <c r="I175" s="274"/>
      <c r="J175" s="274"/>
      <c r="K175" s="274"/>
      <c r="L175" s="275"/>
    </row>
    <row r="176" spans="2:12">
      <c r="B176" s="271"/>
      <c r="C176" s="272"/>
      <c r="D176" s="272"/>
      <c r="E176" s="272"/>
      <c r="F176" s="273"/>
      <c r="G176" s="271"/>
      <c r="H176" s="274"/>
      <c r="I176" s="274"/>
      <c r="J176" s="274"/>
      <c r="K176" s="274"/>
      <c r="L176" s="275"/>
    </row>
    <row r="177" spans="2:12">
      <c r="B177" s="271"/>
      <c r="C177" s="272"/>
      <c r="D177" s="272"/>
      <c r="E177" s="272"/>
      <c r="F177" s="273"/>
      <c r="G177" s="271"/>
      <c r="H177" s="274"/>
      <c r="I177" s="274"/>
      <c r="J177" s="274"/>
      <c r="K177" s="274"/>
      <c r="L177" s="275"/>
    </row>
    <row r="178" spans="2:12">
      <c r="B178" s="271"/>
      <c r="C178" s="272"/>
      <c r="D178" s="272"/>
      <c r="E178" s="272"/>
      <c r="F178" s="273"/>
      <c r="G178" s="271"/>
      <c r="H178" s="274"/>
      <c r="I178" s="274"/>
      <c r="J178" s="274"/>
      <c r="K178" s="274"/>
      <c r="L178" s="275"/>
    </row>
    <row r="179" spans="2:12">
      <c r="B179" s="271"/>
      <c r="C179" s="272"/>
      <c r="D179" s="272"/>
      <c r="E179" s="272"/>
      <c r="F179" s="273"/>
      <c r="G179" s="271"/>
      <c r="H179" s="274"/>
      <c r="I179" s="274"/>
      <c r="J179" s="274"/>
      <c r="K179" s="274"/>
      <c r="L179" s="275"/>
    </row>
    <row r="180" spans="2:12">
      <c r="B180" s="271"/>
      <c r="C180" s="272"/>
      <c r="D180" s="272"/>
      <c r="E180" s="272"/>
      <c r="F180" s="273"/>
      <c r="G180" s="271"/>
      <c r="H180" s="274"/>
      <c r="I180" s="274"/>
      <c r="J180" s="274"/>
      <c r="K180" s="274"/>
      <c r="L180" s="275"/>
    </row>
    <row r="181" spans="2:12">
      <c r="B181" s="271"/>
      <c r="C181" s="272"/>
      <c r="D181" s="272"/>
      <c r="E181" s="272"/>
      <c r="F181" s="273"/>
      <c r="G181" s="271"/>
      <c r="H181" s="274"/>
      <c r="I181" s="274"/>
      <c r="J181" s="274"/>
      <c r="K181" s="274"/>
      <c r="L181" s="275"/>
    </row>
    <row r="182" spans="2:12">
      <c r="B182" s="271"/>
      <c r="C182" s="272"/>
      <c r="D182" s="272"/>
      <c r="E182" s="272"/>
      <c r="F182" s="273"/>
      <c r="G182" s="271"/>
      <c r="H182" s="274"/>
      <c r="I182" s="274"/>
      <c r="J182" s="274"/>
      <c r="K182" s="274"/>
      <c r="L182" s="275"/>
    </row>
    <row r="183" spans="2:12">
      <c r="B183" s="271"/>
      <c r="C183" s="272"/>
      <c r="D183" s="272"/>
      <c r="E183" s="272"/>
      <c r="F183" s="273"/>
      <c r="G183" s="271"/>
      <c r="H183" s="274"/>
      <c r="I183" s="274"/>
      <c r="J183" s="274"/>
      <c r="K183" s="274"/>
      <c r="L183" s="275"/>
    </row>
    <row r="184" spans="2:12">
      <c r="B184" s="271"/>
      <c r="C184" s="272"/>
      <c r="D184" s="272"/>
      <c r="E184" s="272"/>
      <c r="F184" s="273"/>
      <c r="G184" s="271"/>
      <c r="H184" s="274"/>
      <c r="I184" s="274"/>
      <c r="J184" s="274"/>
      <c r="K184" s="274"/>
      <c r="L184" s="275"/>
    </row>
    <row r="185" spans="2:12">
      <c r="B185" s="271"/>
      <c r="C185" s="272"/>
      <c r="D185" s="272"/>
      <c r="E185" s="272"/>
      <c r="F185" s="273"/>
      <c r="G185" s="271"/>
      <c r="H185" s="274"/>
      <c r="I185" s="274"/>
      <c r="J185" s="274"/>
      <c r="K185" s="274"/>
      <c r="L185" s="275"/>
    </row>
    <row r="186" spans="2:12">
      <c r="B186" s="271"/>
      <c r="C186" s="272"/>
      <c r="D186" s="272"/>
      <c r="E186" s="272"/>
      <c r="F186" s="273"/>
      <c r="G186" s="271"/>
      <c r="H186" s="274"/>
      <c r="I186" s="274"/>
      <c r="J186" s="274"/>
      <c r="K186" s="274"/>
      <c r="L186" s="275"/>
    </row>
    <row r="187" spans="2:12">
      <c r="B187" s="271"/>
      <c r="C187" s="272"/>
      <c r="D187" s="272"/>
      <c r="E187" s="272"/>
      <c r="F187" s="273"/>
      <c r="G187" s="271"/>
      <c r="H187" s="274"/>
      <c r="I187" s="274"/>
      <c r="J187" s="274"/>
      <c r="K187" s="274"/>
      <c r="L187" s="275"/>
    </row>
    <row r="188" spans="2:12">
      <c r="B188" s="271"/>
      <c r="C188" s="272"/>
      <c r="D188" s="272"/>
      <c r="E188" s="272"/>
      <c r="F188" s="273"/>
      <c r="G188" s="271"/>
      <c r="H188" s="274"/>
      <c r="I188" s="274"/>
      <c r="J188" s="274"/>
      <c r="K188" s="274"/>
      <c r="L188" s="275"/>
    </row>
    <row r="189" spans="2:12">
      <c r="B189" s="271"/>
      <c r="C189" s="272"/>
      <c r="D189" s="272"/>
      <c r="E189" s="272"/>
      <c r="F189" s="273"/>
      <c r="G189" s="271"/>
      <c r="H189" s="274"/>
      <c r="I189" s="274"/>
      <c r="J189" s="274"/>
      <c r="K189" s="274"/>
      <c r="L189" s="275"/>
    </row>
    <row r="190" spans="2:12">
      <c r="B190" s="271"/>
      <c r="C190" s="272"/>
      <c r="D190" s="272"/>
      <c r="E190" s="272"/>
      <c r="F190" s="273"/>
      <c r="G190" s="271"/>
      <c r="H190" s="274"/>
      <c r="I190" s="274"/>
      <c r="J190" s="274"/>
      <c r="K190" s="274"/>
      <c r="L190" s="275"/>
    </row>
    <row r="191" spans="2:12">
      <c r="B191" s="271"/>
      <c r="C191" s="272"/>
      <c r="D191" s="272"/>
      <c r="E191" s="272"/>
      <c r="F191" s="273"/>
      <c r="G191" s="271"/>
      <c r="H191" s="274"/>
      <c r="I191" s="274"/>
      <c r="J191" s="274"/>
      <c r="K191" s="274"/>
      <c r="L191" s="275"/>
    </row>
    <row r="192" spans="2:12">
      <c r="B192" s="271"/>
      <c r="C192" s="272"/>
      <c r="D192" s="272"/>
      <c r="E192" s="272"/>
      <c r="F192" s="273"/>
      <c r="G192" s="271"/>
      <c r="H192" s="274"/>
      <c r="I192" s="274"/>
      <c r="J192" s="274"/>
      <c r="K192" s="274"/>
      <c r="L192" s="275"/>
    </row>
    <row r="193" spans="2:12">
      <c r="B193" s="271"/>
      <c r="C193" s="272"/>
      <c r="D193" s="272"/>
      <c r="E193" s="272"/>
      <c r="F193" s="273"/>
      <c r="G193" s="271"/>
      <c r="H193" s="274"/>
      <c r="I193" s="274"/>
      <c r="J193" s="274"/>
      <c r="K193" s="274"/>
      <c r="L193" s="275"/>
    </row>
    <row r="194" spans="2:12">
      <c r="B194" s="271"/>
      <c r="C194" s="272"/>
      <c r="D194" s="272"/>
      <c r="E194" s="272"/>
      <c r="F194" s="273"/>
      <c r="G194" s="271"/>
      <c r="H194" s="274"/>
      <c r="I194" s="274"/>
      <c r="J194" s="274"/>
      <c r="K194" s="274"/>
      <c r="L194" s="275"/>
    </row>
    <row r="195" spans="2:12">
      <c r="B195" s="271"/>
      <c r="C195" s="272"/>
      <c r="D195" s="272"/>
      <c r="E195" s="272"/>
      <c r="F195" s="273"/>
      <c r="G195" s="271"/>
      <c r="H195" s="274"/>
      <c r="I195" s="274"/>
      <c r="J195" s="274"/>
      <c r="K195" s="274"/>
      <c r="L195" s="275"/>
    </row>
    <row r="196" spans="2:12">
      <c r="B196" s="271"/>
      <c r="C196" s="272"/>
      <c r="D196" s="272"/>
      <c r="E196" s="272"/>
      <c r="F196" s="273"/>
      <c r="G196" s="271"/>
      <c r="H196" s="274"/>
      <c r="I196" s="274"/>
      <c r="J196" s="274"/>
      <c r="K196" s="274"/>
      <c r="L196" s="275"/>
    </row>
    <row r="197" spans="2:12">
      <c r="B197" s="271"/>
      <c r="C197" s="272"/>
      <c r="D197" s="272"/>
      <c r="E197" s="272"/>
      <c r="F197" s="273"/>
      <c r="G197" s="271"/>
      <c r="H197" s="274"/>
      <c r="I197" s="274"/>
      <c r="J197" s="274"/>
      <c r="K197" s="274"/>
      <c r="L197" s="275"/>
    </row>
    <row r="198" spans="2:12">
      <c r="B198" s="271"/>
      <c r="C198" s="272"/>
      <c r="D198" s="272"/>
      <c r="E198" s="272"/>
      <c r="F198" s="273"/>
      <c r="G198" s="271"/>
      <c r="H198" s="274"/>
      <c r="I198" s="274"/>
      <c r="J198" s="274"/>
      <c r="K198" s="274"/>
      <c r="L198" s="275"/>
    </row>
    <row r="199" spans="2:12">
      <c r="B199" s="271"/>
      <c r="C199" s="272"/>
      <c r="D199" s="272"/>
      <c r="E199" s="272"/>
      <c r="F199" s="273"/>
      <c r="G199" s="271"/>
      <c r="H199" s="274"/>
      <c r="I199" s="274"/>
      <c r="J199" s="274"/>
      <c r="K199" s="274"/>
      <c r="L199" s="275"/>
    </row>
    <row r="200" spans="2:12">
      <c r="B200" s="271"/>
      <c r="C200" s="272"/>
      <c r="D200" s="272"/>
      <c r="E200" s="272"/>
      <c r="F200" s="273"/>
      <c r="G200" s="271"/>
      <c r="H200" s="274"/>
      <c r="I200" s="274"/>
      <c r="J200" s="274"/>
      <c r="K200" s="274"/>
      <c r="L200" s="275"/>
    </row>
    <row r="201" spans="2:12">
      <c r="B201" s="271"/>
      <c r="C201" s="272"/>
      <c r="D201" s="272"/>
      <c r="E201" s="272"/>
      <c r="F201" s="273"/>
      <c r="G201" s="271"/>
      <c r="H201" s="274"/>
      <c r="I201" s="274"/>
      <c r="J201" s="274"/>
      <c r="K201" s="274"/>
      <c r="L201" s="275"/>
    </row>
    <row r="202" spans="2:12">
      <c r="B202" s="271"/>
      <c r="C202" s="272"/>
      <c r="D202" s="272"/>
      <c r="E202" s="272"/>
      <c r="F202" s="273"/>
      <c r="G202" s="271"/>
      <c r="H202" s="274"/>
      <c r="I202" s="274"/>
      <c r="J202" s="274"/>
      <c r="K202" s="274"/>
      <c r="L202" s="275"/>
    </row>
    <row r="203" spans="2:12">
      <c r="B203" s="271"/>
      <c r="C203" s="272"/>
      <c r="D203" s="272"/>
      <c r="E203" s="272"/>
      <c r="F203" s="273"/>
      <c r="G203" s="271"/>
      <c r="H203" s="274"/>
      <c r="I203" s="274"/>
      <c r="J203" s="274"/>
      <c r="K203" s="274"/>
      <c r="L203" s="275"/>
    </row>
    <row r="204" spans="2:12">
      <c r="B204" s="271"/>
      <c r="C204" s="272"/>
      <c r="D204" s="272"/>
      <c r="E204" s="272"/>
      <c r="F204" s="273"/>
      <c r="G204" s="271"/>
      <c r="H204" s="274"/>
      <c r="I204" s="274"/>
      <c r="J204" s="274"/>
      <c r="K204" s="274"/>
      <c r="L204" s="275"/>
    </row>
    <row r="205" spans="2:12">
      <c r="B205" s="271"/>
      <c r="C205" s="272"/>
      <c r="D205" s="272"/>
      <c r="E205" s="272"/>
      <c r="F205" s="273"/>
      <c r="G205" s="271"/>
      <c r="H205" s="274"/>
      <c r="I205" s="274"/>
      <c r="J205" s="274"/>
      <c r="K205" s="274"/>
      <c r="L205" s="275"/>
    </row>
    <row r="206" spans="2:12">
      <c r="B206" s="271"/>
      <c r="C206" s="272"/>
      <c r="D206" s="272"/>
      <c r="E206" s="272"/>
      <c r="F206" s="273"/>
      <c r="G206" s="271"/>
      <c r="H206" s="274"/>
      <c r="I206" s="274"/>
      <c r="J206" s="274"/>
      <c r="K206" s="274"/>
      <c r="L206" s="275"/>
    </row>
    <row r="207" spans="2:12">
      <c r="B207" s="271"/>
      <c r="C207" s="272"/>
      <c r="D207" s="272"/>
      <c r="E207" s="272"/>
      <c r="F207" s="273"/>
      <c r="G207" s="271"/>
      <c r="H207" s="274"/>
      <c r="I207" s="274"/>
      <c r="J207" s="274"/>
      <c r="K207" s="274"/>
      <c r="L207" s="275"/>
    </row>
    <row r="208" spans="2:12">
      <c r="B208" s="271"/>
      <c r="C208" s="272"/>
      <c r="D208" s="272"/>
      <c r="E208" s="272"/>
      <c r="F208" s="273"/>
      <c r="G208" s="271"/>
      <c r="H208" s="274"/>
      <c r="I208" s="274"/>
      <c r="J208" s="274"/>
      <c r="K208" s="274"/>
      <c r="L208" s="275"/>
    </row>
    <row r="209" spans="2:12">
      <c r="B209" s="271"/>
      <c r="C209" s="272"/>
      <c r="D209" s="272"/>
      <c r="E209" s="272"/>
      <c r="F209" s="273"/>
      <c r="G209" s="271"/>
      <c r="H209" s="274"/>
      <c r="I209" s="274"/>
      <c r="J209" s="274"/>
      <c r="K209" s="274"/>
      <c r="L209" s="275"/>
    </row>
    <row r="210" spans="2:12">
      <c r="B210" s="271"/>
      <c r="C210" s="272"/>
      <c r="D210" s="272"/>
      <c r="E210" s="272"/>
      <c r="F210" s="273"/>
      <c r="G210" s="271"/>
      <c r="H210" s="274"/>
      <c r="I210" s="274"/>
      <c r="J210" s="274"/>
      <c r="K210" s="274"/>
      <c r="L210" s="275"/>
    </row>
    <row r="211" spans="2:12">
      <c r="B211" s="271"/>
      <c r="C211" s="272"/>
      <c r="D211" s="272"/>
      <c r="E211" s="272"/>
      <c r="F211" s="273"/>
      <c r="G211" s="271"/>
      <c r="H211" s="274"/>
      <c r="I211" s="274"/>
      <c r="J211" s="274"/>
      <c r="K211" s="274"/>
      <c r="L211" s="275"/>
    </row>
    <row r="212" spans="2:12">
      <c r="B212" s="271"/>
      <c r="C212" s="272"/>
      <c r="D212" s="272"/>
      <c r="E212" s="272"/>
      <c r="F212" s="273"/>
      <c r="G212" s="271"/>
      <c r="H212" s="274"/>
      <c r="I212" s="274"/>
      <c r="J212" s="274"/>
      <c r="K212" s="274"/>
      <c r="L212" s="275"/>
    </row>
    <row r="213" spans="2:12">
      <c r="B213" s="271"/>
      <c r="C213" s="272"/>
      <c r="D213" s="272"/>
      <c r="E213" s="272"/>
      <c r="F213" s="273"/>
      <c r="G213" s="271"/>
      <c r="H213" s="274"/>
      <c r="I213" s="274"/>
      <c r="J213" s="274"/>
      <c r="K213" s="274"/>
      <c r="L213" s="275"/>
    </row>
    <row r="214" spans="2:12">
      <c r="B214" s="271"/>
      <c r="C214" s="272"/>
      <c r="D214" s="272"/>
      <c r="E214" s="272"/>
      <c r="F214" s="273"/>
      <c r="G214" s="271"/>
      <c r="H214" s="274"/>
      <c r="I214" s="274"/>
      <c r="J214" s="274"/>
      <c r="K214" s="274"/>
      <c r="L214" s="275"/>
    </row>
    <row r="215" spans="2:12">
      <c r="B215" s="271"/>
      <c r="C215" s="272"/>
      <c r="D215" s="272"/>
      <c r="E215" s="272"/>
      <c r="F215" s="273"/>
      <c r="G215" s="271"/>
      <c r="H215" s="274"/>
      <c r="I215" s="274"/>
      <c r="J215" s="274"/>
      <c r="K215" s="274"/>
      <c r="L215" s="275"/>
    </row>
    <row r="216" spans="2:12">
      <c r="B216" s="271"/>
      <c r="C216" s="272"/>
      <c r="D216" s="272"/>
      <c r="E216" s="272"/>
      <c r="F216" s="273"/>
      <c r="G216" s="271"/>
      <c r="H216" s="274"/>
      <c r="I216" s="274"/>
      <c r="J216" s="274"/>
      <c r="K216" s="274"/>
      <c r="L216" s="275"/>
    </row>
    <row r="217" spans="2:12">
      <c r="B217" s="271"/>
      <c r="C217" s="272"/>
      <c r="D217" s="272"/>
      <c r="E217" s="272"/>
      <c r="F217" s="273"/>
      <c r="G217" s="271"/>
      <c r="H217" s="274"/>
      <c r="I217" s="274"/>
      <c r="J217" s="274"/>
      <c r="K217" s="274"/>
      <c r="L217" s="275"/>
    </row>
    <row r="218" spans="2:12">
      <c r="B218" s="271"/>
      <c r="C218" s="272"/>
      <c r="D218" s="272"/>
      <c r="E218" s="272"/>
      <c r="F218" s="273"/>
      <c r="G218" s="271"/>
      <c r="H218" s="274"/>
      <c r="I218" s="274"/>
      <c r="J218" s="274"/>
      <c r="K218" s="274"/>
      <c r="L218" s="275"/>
    </row>
    <row r="219" spans="2:12">
      <c r="B219" s="271"/>
      <c r="C219" s="272"/>
      <c r="D219" s="272"/>
      <c r="E219" s="272"/>
      <c r="F219" s="273"/>
      <c r="G219" s="271"/>
      <c r="H219" s="274"/>
      <c r="I219" s="274"/>
      <c r="J219" s="274"/>
      <c r="K219" s="274"/>
      <c r="L219" s="275"/>
    </row>
    <row r="220" spans="2:12">
      <c r="B220" s="271"/>
      <c r="C220" s="272"/>
      <c r="D220" s="272"/>
      <c r="E220" s="272"/>
      <c r="F220" s="273"/>
      <c r="G220" s="271"/>
      <c r="H220" s="274"/>
      <c r="I220" s="274"/>
      <c r="J220" s="274"/>
      <c r="K220" s="274"/>
      <c r="L220" s="275"/>
    </row>
    <row r="221" spans="2:12">
      <c r="B221" s="271"/>
      <c r="C221" s="272"/>
      <c r="D221" s="272"/>
      <c r="E221" s="272"/>
      <c r="F221" s="273"/>
      <c r="G221" s="271"/>
      <c r="H221" s="274"/>
      <c r="I221" s="274"/>
      <c r="J221" s="274"/>
      <c r="K221" s="274"/>
      <c r="L221" s="275"/>
    </row>
    <row r="222" spans="2:12">
      <c r="B222" s="271"/>
      <c r="C222" s="272"/>
      <c r="D222" s="272"/>
      <c r="E222" s="272"/>
      <c r="F222" s="273"/>
      <c r="G222" s="271"/>
      <c r="H222" s="274"/>
      <c r="I222" s="274"/>
      <c r="J222" s="274"/>
      <c r="K222" s="274"/>
      <c r="L222" s="275"/>
    </row>
    <row r="223" spans="2:12">
      <c r="B223" s="271"/>
      <c r="C223" s="272"/>
      <c r="D223" s="272"/>
      <c r="E223" s="272"/>
      <c r="F223" s="273"/>
      <c r="G223" s="271"/>
      <c r="H223" s="274"/>
      <c r="I223" s="274"/>
      <c r="J223" s="274"/>
      <c r="K223" s="274"/>
      <c r="L223" s="275"/>
    </row>
    <row r="224" spans="2:12">
      <c r="B224" s="271"/>
      <c r="C224" s="272"/>
      <c r="D224" s="272"/>
      <c r="E224" s="272"/>
      <c r="F224" s="273"/>
      <c r="G224" s="271"/>
      <c r="H224" s="274"/>
      <c r="I224" s="274"/>
      <c r="J224" s="274"/>
      <c r="K224" s="274"/>
      <c r="L224" s="275"/>
    </row>
    <row r="225" spans="2:12">
      <c r="B225" s="271"/>
      <c r="C225" s="272"/>
      <c r="D225" s="272"/>
      <c r="E225" s="272"/>
      <c r="F225" s="273"/>
      <c r="G225" s="271"/>
      <c r="H225" s="274"/>
      <c r="I225" s="274"/>
      <c r="J225" s="274"/>
      <c r="K225" s="274"/>
      <c r="L225" s="275"/>
    </row>
    <row r="226" spans="2:12">
      <c r="B226" s="271"/>
      <c r="C226" s="272"/>
      <c r="D226" s="272"/>
      <c r="E226" s="272"/>
      <c r="F226" s="273"/>
      <c r="G226" s="271"/>
      <c r="H226" s="274"/>
      <c r="I226" s="274"/>
      <c r="J226" s="274"/>
      <c r="K226" s="274"/>
      <c r="L226" s="275"/>
    </row>
    <row r="227" spans="2:12">
      <c r="B227" s="271"/>
      <c r="C227" s="272"/>
      <c r="D227" s="272"/>
      <c r="E227" s="272"/>
      <c r="F227" s="273"/>
      <c r="G227" s="271"/>
      <c r="H227" s="274"/>
      <c r="I227" s="274"/>
      <c r="J227" s="274"/>
      <c r="K227" s="274"/>
      <c r="L227" s="275"/>
    </row>
    <row r="228" spans="2:12">
      <c r="B228" s="271"/>
      <c r="C228" s="272"/>
      <c r="D228" s="272"/>
      <c r="E228" s="272"/>
      <c r="F228" s="273"/>
      <c r="G228" s="271"/>
      <c r="H228" s="274"/>
      <c r="I228" s="274"/>
      <c r="J228" s="274"/>
      <c r="K228" s="274"/>
      <c r="L228" s="275"/>
    </row>
    <row r="229" spans="2:12">
      <c r="B229" s="271"/>
      <c r="C229" s="272"/>
      <c r="D229" s="272"/>
      <c r="E229" s="272"/>
      <c r="F229" s="273"/>
      <c r="G229" s="271"/>
      <c r="H229" s="274"/>
      <c r="I229" s="274"/>
      <c r="J229" s="274"/>
      <c r="K229" s="274"/>
      <c r="L229" s="275"/>
    </row>
    <row r="230" spans="2:12">
      <c r="B230" s="271"/>
      <c r="C230" s="272"/>
      <c r="D230" s="272"/>
      <c r="E230" s="272"/>
      <c r="F230" s="273"/>
      <c r="G230" s="271"/>
      <c r="H230" s="274"/>
      <c r="I230" s="274"/>
      <c r="J230" s="274"/>
      <c r="K230" s="274"/>
      <c r="L230" s="275"/>
    </row>
    <row r="231" spans="2:12">
      <c r="B231" s="271"/>
      <c r="C231" s="272"/>
      <c r="D231" s="272"/>
      <c r="E231" s="272"/>
      <c r="F231" s="273"/>
      <c r="G231" s="271"/>
      <c r="H231" s="274"/>
      <c r="I231" s="274"/>
      <c r="J231" s="274"/>
      <c r="K231" s="274"/>
      <c r="L231" s="275"/>
    </row>
    <row r="232" spans="2:12">
      <c r="B232" s="271"/>
      <c r="C232" s="272"/>
      <c r="D232" s="272"/>
      <c r="E232" s="272"/>
      <c r="F232" s="273"/>
      <c r="G232" s="271"/>
      <c r="H232" s="274"/>
      <c r="I232" s="274"/>
      <c r="J232" s="274"/>
      <c r="K232" s="274"/>
      <c r="L232" s="275"/>
    </row>
    <row r="233" spans="2:12">
      <c r="B233" s="271"/>
      <c r="C233" s="272"/>
      <c r="D233" s="272"/>
      <c r="E233" s="272"/>
      <c r="F233" s="273"/>
      <c r="G233" s="271"/>
      <c r="H233" s="274"/>
      <c r="I233" s="274"/>
      <c r="J233" s="274"/>
      <c r="K233" s="274"/>
      <c r="L233" s="275"/>
    </row>
    <row r="234" spans="2:12">
      <c r="B234" s="271"/>
      <c r="C234" s="272"/>
      <c r="D234" s="272"/>
      <c r="E234" s="272"/>
      <c r="F234" s="273"/>
      <c r="G234" s="271"/>
      <c r="H234" s="274"/>
      <c r="I234" s="274"/>
      <c r="J234" s="274"/>
      <c r="K234" s="274"/>
      <c r="L234" s="275"/>
    </row>
    <row r="235" spans="2:12">
      <c r="B235" s="271"/>
      <c r="C235" s="272"/>
      <c r="D235" s="272"/>
      <c r="E235" s="272"/>
      <c r="F235" s="273"/>
      <c r="G235" s="271"/>
      <c r="H235" s="274"/>
      <c r="I235" s="274"/>
      <c r="J235" s="274"/>
      <c r="K235" s="274"/>
      <c r="L235" s="275"/>
    </row>
    <row r="236" spans="2:12">
      <c r="B236" s="271"/>
      <c r="C236" s="272"/>
      <c r="D236" s="272"/>
      <c r="E236" s="272"/>
      <c r="F236" s="273"/>
      <c r="G236" s="271"/>
      <c r="H236" s="274"/>
      <c r="I236" s="274"/>
      <c r="J236" s="274"/>
      <c r="K236" s="274"/>
      <c r="L236" s="275"/>
    </row>
    <row r="237" spans="2:12">
      <c r="B237" s="271"/>
      <c r="C237" s="272"/>
      <c r="D237" s="272"/>
      <c r="E237" s="272"/>
      <c r="F237" s="273"/>
      <c r="G237" s="271"/>
      <c r="H237" s="274"/>
      <c r="I237" s="274"/>
      <c r="J237" s="274"/>
      <c r="K237" s="274"/>
      <c r="L237" s="275"/>
    </row>
    <row r="238" spans="2:12">
      <c r="B238" s="271"/>
      <c r="C238" s="272"/>
      <c r="D238" s="272"/>
      <c r="E238" s="272"/>
      <c r="F238" s="273"/>
      <c r="G238" s="271"/>
      <c r="H238" s="274"/>
      <c r="I238" s="274"/>
      <c r="J238" s="274"/>
      <c r="K238" s="274"/>
      <c r="L238" s="275"/>
    </row>
    <row r="239" spans="2:12">
      <c r="B239" s="271"/>
      <c r="C239" s="272"/>
      <c r="D239" s="272"/>
      <c r="E239" s="272"/>
      <c r="F239" s="273"/>
      <c r="G239" s="271"/>
      <c r="H239" s="274"/>
      <c r="I239" s="274"/>
      <c r="J239" s="274"/>
      <c r="K239" s="274"/>
      <c r="L239" s="275"/>
    </row>
    <row r="240" spans="2:12">
      <c r="B240" s="271"/>
      <c r="C240" s="272"/>
      <c r="D240" s="272"/>
      <c r="E240" s="272"/>
      <c r="F240" s="273"/>
      <c r="G240" s="271"/>
      <c r="H240" s="274"/>
      <c r="I240" s="274"/>
      <c r="J240" s="274"/>
      <c r="K240" s="274"/>
      <c r="L240" s="275"/>
    </row>
    <row r="241" spans="2:12">
      <c r="B241" s="271"/>
      <c r="C241" s="272"/>
      <c r="D241" s="272"/>
      <c r="E241" s="272"/>
      <c r="F241" s="273"/>
      <c r="G241" s="271"/>
      <c r="H241" s="274"/>
      <c r="I241" s="274"/>
      <c r="J241" s="274"/>
      <c r="K241" s="274"/>
      <c r="L241" s="275"/>
    </row>
    <row r="242" spans="2:12">
      <c r="B242" s="271"/>
      <c r="C242" s="272"/>
      <c r="D242" s="272"/>
      <c r="E242" s="272"/>
      <c r="F242" s="273"/>
      <c r="G242" s="271"/>
      <c r="H242" s="274"/>
      <c r="I242" s="274"/>
      <c r="J242" s="274"/>
      <c r="K242" s="274"/>
      <c r="L242" s="275"/>
    </row>
    <row r="243" spans="2:12">
      <c r="B243" s="271"/>
      <c r="C243" s="272"/>
      <c r="D243" s="272"/>
      <c r="E243" s="272"/>
      <c r="F243" s="273"/>
      <c r="G243" s="271"/>
      <c r="H243" s="274"/>
      <c r="I243" s="274"/>
      <c r="J243" s="274"/>
      <c r="K243" s="274"/>
      <c r="L243" s="275"/>
    </row>
    <row r="244" spans="2:12">
      <c r="B244" s="271"/>
      <c r="C244" s="272"/>
      <c r="D244" s="272"/>
      <c r="E244" s="272"/>
      <c r="F244" s="273"/>
      <c r="G244" s="271"/>
      <c r="H244" s="274"/>
      <c r="I244" s="274"/>
      <c r="J244" s="274"/>
      <c r="K244" s="274"/>
      <c r="L244" s="275"/>
    </row>
    <row r="245" spans="2:12">
      <c r="B245" s="271"/>
      <c r="C245" s="272"/>
      <c r="D245" s="272"/>
      <c r="E245" s="272"/>
      <c r="F245" s="273"/>
      <c r="G245" s="271"/>
      <c r="H245" s="274"/>
      <c r="I245" s="274"/>
      <c r="J245" s="274"/>
      <c r="K245" s="274"/>
      <c r="L245" s="275"/>
    </row>
    <row r="246" spans="2:12">
      <c r="B246" s="271"/>
      <c r="C246" s="272"/>
      <c r="D246" s="272"/>
      <c r="E246" s="272"/>
      <c r="F246" s="273"/>
      <c r="G246" s="271"/>
      <c r="H246" s="274"/>
      <c r="I246" s="274"/>
      <c r="J246" s="274"/>
      <c r="K246" s="274"/>
      <c r="L246" s="275"/>
    </row>
    <row r="247" spans="2:12">
      <c r="B247" s="271"/>
      <c r="C247" s="272"/>
      <c r="D247" s="272"/>
      <c r="E247" s="272"/>
      <c r="F247" s="273"/>
      <c r="G247" s="271"/>
      <c r="H247" s="274"/>
      <c r="I247" s="274"/>
      <c r="J247" s="274"/>
      <c r="K247" s="274"/>
      <c r="L247" s="275"/>
    </row>
    <row r="248" spans="2:12">
      <c r="B248" s="271"/>
      <c r="C248" s="272"/>
      <c r="D248" s="272"/>
      <c r="E248" s="272"/>
      <c r="F248" s="273"/>
      <c r="G248" s="271"/>
      <c r="H248" s="274"/>
      <c r="I248" s="274"/>
      <c r="J248" s="274"/>
      <c r="K248" s="274"/>
      <c r="L248" s="275"/>
    </row>
    <row r="249" spans="2:12">
      <c r="B249" s="271"/>
      <c r="C249" s="272"/>
      <c r="D249" s="272"/>
      <c r="E249" s="272"/>
      <c r="F249" s="273"/>
      <c r="G249" s="271"/>
      <c r="H249" s="274"/>
      <c r="I249" s="274"/>
      <c r="J249" s="274"/>
      <c r="K249" s="274"/>
      <c r="L249" s="275"/>
    </row>
    <row r="250" spans="2:12">
      <c r="B250" s="271"/>
      <c r="C250" s="272"/>
      <c r="D250" s="272"/>
      <c r="E250" s="272"/>
      <c r="F250" s="273"/>
      <c r="G250" s="271"/>
      <c r="H250" s="274"/>
      <c r="I250" s="274"/>
      <c r="J250" s="274"/>
      <c r="K250" s="274"/>
      <c r="L250" s="275"/>
    </row>
    <row r="251" spans="2:12">
      <c r="B251" s="271"/>
      <c r="C251" s="272"/>
      <c r="D251" s="272"/>
      <c r="E251" s="272"/>
      <c r="F251" s="273"/>
      <c r="G251" s="271"/>
      <c r="H251" s="274"/>
      <c r="I251" s="274"/>
      <c r="J251" s="274"/>
      <c r="K251" s="274"/>
      <c r="L251" s="275"/>
    </row>
    <row r="252" spans="2:12">
      <c r="B252" s="271"/>
      <c r="C252" s="272"/>
      <c r="D252" s="272"/>
      <c r="E252" s="272"/>
      <c r="F252" s="273"/>
      <c r="G252" s="271"/>
      <c r="H252" s="274"/>
      <c r="I252" s="274"/>
      <c r="J252" s="274"/>
      <c r="K252" s="274"/>
      <c r="L252" s="275"/>
    </row>
    <row r="253" spans="2:12">
      <c r="B253" s="271"/>
      <c r="C253" s="272"/>
      <c r="D253" s="272"/>
      <c r="E253" s="272"/>
      <c r="F253" s="273"/>
      <c r="G253" s="271"/>
      <c r="H253" s="274"/>
      <c r="I253" s="274"/>
      <c r="J253" s="274"/>
      <c r="K253" s="274"/>
      <c r="L253" s="275"/>
    </row>
    <row r="254" spans="2:12">
      <c r="B254" s="271"/>
      <c r="C254" s="272"/>
      <c r="D254" s="272"/>
      <c r="E254" s="272"/>
      <c r="F254" s="273"/>
      <c r="G254" s="271"/>
      <c r="H254" s="274"/>
      <c r="I254" s="274"/>
      <c r="J254" s="274"/>
      <c r="K254" s="274"/>
      <c r="L254" s="275"/>
    </row>
    <row r="255" spans="2:12">
      <c r="B255" s="271"/>
      <c r="C255" s="272"/>
      <c r="D255" s="272"/>
      <c r="E255" s="272"/>
      <c r="F255" s="273"/>
      <c r="G255" s="271"/>
      <c r="H255" s="274"/>
      <c r="I255" s="274"/>
      <c r="J255" s="274"/>
      <c r="K255" s="274"/>
      <c r="L255" s="275"/>
    </row>
    <row r="256" spans="2:12">
      <c r="B256" s="271"/>
      <c r="C256" s="272"/>
      <c r="D256" s="272"/>
      <c r="E256" s="272"/>
      <c r="F256" s="273"/>
      <c r="G256" s="271"/>
      <c r="H256" s="274"/>
      <c r="I256" s="274"/>
      <c r="J256" s="274"/>
      <c r="K256" s="274"/>
      <c r="L256" s="275"/>
    </row>
    <row r="257" spans="2:12">
      <c r="B257" s="271"/>
      <c r="C257" s="272"/>
      <c r="D257" s="272"/>
      <c r="E257" s="272"/>
      <c r="F257" s="273"/>
      <c r="G257" s="271"/>
      <c r="H257" s="274"/>
      <c r="I257" s="274"/>
      <c r="J257" s="274"/>
      <c r="K257" s="274"/>
      <c r="L257" s="275"/>
    </row>
    <row r="258" spans="2:12">
      <c r="B258" s="271"/>
      <c r="C258" s="272"/>
      <c r="D258" s="272"/>
      <c r="E258" s="272"/>
      <c r="F258" s="273"/>
      <c r="G258" s="271"/>
      <c r="H258" s="274"/>
      <c r="I258" s="274"/>
      <c r="J258" s="274"/>
      <c r="K258" s="274"/>
      <c r="L258" s="275"/>
    </row>
    <row r="259" spans="2:12">
      <c r="B259" s="271"/>
      <c r="C259" s="272"/>
      <c r="D259" s="272"/>
      <c r="E259" s="272"/>
      <c r="F259" s="273"/>
      <c r="G259" s="271"/>
      <c r="H259" s="274"/>
      <c r="I259" s="274"/>
      <c r="J259" s="274"/>
      <c r="K259" s="274"/>
      <c r="L259" s="275"/>
    </row>
    <row r="260" spans="2:12">
      <c r="B260" s="271"/>
      <c r="C260" s="272"/>
      <c r="D260" s="272"/>
      <c r="E260" s="272"/>
      <c r="F260" s="273"/>
      <c r="G260" s="271"/>
      <c r="H260" s="274"/>
      <c r="I260" s="274"/>
      <c r="J260" s="274"/>
      <c r="K260" s="274"/>
      <c r="L260" s="275"/>
    </row>
    <row r="261" spans="2:12">
      <c r="B261" s="271"/>
      <c r="C261" s="272"/>
      <c r="D261" s="272"/>
      <c r="E261" s="272"/>
      <c r="F261" s="273"/>
      <c r="G261" s="271"/>
      <c r="H261" s="274"/>
      <c r="I261" s="274"/>
      <c r="J261" s="274"/>
      <c r="K261" s="274"/>
      <c r="L261" s="275"/>
    </row>
    <row r="262" spans="2:12">
      <c r="B262" s="271"/>
      <c r="C262" s="272"/>
      <c r="D262" s="272"/>
      <c r="E262" s="272"/>
      <c r="F262" s="273"/>
      <c r="G262" s="271"/>
      <c r="H262" s="274"/>
      <c r="I262" s="274"/>
      <c r="J262" s="274"/>
      <c r="K262" s="274"/>
      <c r="L262" s="275"/>
    </row>
    <row r="263" spans="2:12">
      <c r="B263" s="271"/>
      <c r="C263" s="272"/>
      <c r="D263" s="272"/>
      <c r="E263" s="272"/>
      <c r="F263" s="273"/>
      <c r="G263" s="271"/>
      <c r="H263" s="274"/>
      <c r="I263" s="274"/>
      <c r="J263" s="274"/>
      <c r="K263" s="274"/>
      <c r="L263" s="275"/>
    </row>
    <row r="264" spans="2:12">
      <c r="B264" s="271"/>
      <c r="C264" s="272"/>
      <c r="D264" s="272"/>
      <c r="E264" s="272"/>
      <c r="F264" s="273"/>
      <c r="G264" s="271"/>
      <c r="H264" s="274"/>
      <c r="I264" s="274"/>
      <c r="J264" s="274"/>
      <c r="K264" s="274"/>
      <c r="L264" s="275"/>
    </row>
    <row r="265" spans="2:12">
      <c r="B265" s="271"/>
      <c r="C265" s="272"/>
      <c r="D265" s="272"/>
      <c r="E265" s="272"/>
      <c r="F265" s="273"/>
      <c r="G265" s="271"/>
      <c r="H265" s="274"/>
      <c r="I265" s="274"/>
      <c r="J265" s="274"/>
      <c r="K265" s="274"/>
      <c r="L265" s="275"/>
    </row>
    <row r="266" spans="2:12">
      <c r="B266" s="271"/>
      <c r="C266" s="272"/>
      <c r="D266" s="272"/>
      <c r="E266" s="272"/>
      <c r="F266" s="273"/>
      <c r="G266" s="271"/>
      <c r="H266" s="274"/>
      <c r="I266" s="274"/>
      <c r="J266" s="274"/>
      <c r="K266" s="274"/>
      <c r="L266" s="275"/>
    </row>
    <row r="267" spans="2:12">
      <c r="B267" s="271"/>
      <c r="C267" s="272"/>
      <c r="D267" s="272"/>
      <c r="E267" s="272"/>
      <c r="F267" s="273"/>
      <c r="G267" s="271"/>
      <c r="H267" s="274"/>
      <c r="I267" s="274"/>
      <c r="J267" s="274"/>
      <c r="K267" s="274"/>
      <c r="L267" s="275"/>
    </row>
    <row r="268" spans="2:12">
      <c r="B268" s="271"/>
      <c r="C268" s="272"/>
      <c r="D268" s="272"/>
      <c r="E268" s="272"/>
      <c r="F268" s="273"/>
      <c r="G268" s="271"/>
      <c r="H268" s="274"/>
      <c r="I268" s="274"/>
      <c r="J268" s="274"/>
      <c r="K268" s="274"/>
      <c r="L268" s="275"/>
    </row>
    <row r="269" spans="2:12">
      <c r="B269" s="271"/>
      <c r="C269" s="272"/>
      <c r="D269" s="272"/>
      <c r="E269" s="272"/>
      <c r="F269" s="273"/>
      <c r="G269" s="271"/>
      <c r="H269" s="274"/>
      <c r="I269" s="274"/>
      <c r="J269" s="274"/>
      <c r="K269" s="274"/>
      <c r="L269" s="275"/>
    </row>
    <row r="270" spans="2:12">
      <c r="B270" s="271"/>
      <c r="C270" s="272"/>
      <c r="D270" s="272"/>
      <c r="E270" s="272"/>
      <c r="F270" s="273"/>
      <c r="G270" s="271"/>
      <c r="H270" s="274"/>
      <c r="I270" s="274"/>
      <c r="J270" s="274"/>
      <c r="K270" s="274"/>
      <c r="L270" s="275"/>
    </row>
    <row r="271" spans="2:12">
      <c r="B271" s="271"/>
      <c r="C271" s="272"/>
      <c r="D271" s="272"/>
      <c r="E271" s="272"/>
      <c r="F271" s="273"/>
      <c r="G271" s="271"/>
      <c r="H271" s="274"/>
      <c r="I271" s="274"/>
      <c r="J271" s="274"/>
      <c r="K271" s="274"/>
      <c r="L271" s="275"/>
    </row>
    <row r="272" spans="2:12">
      <c r="B272" s="271"/>
      <c r="C272" s="272"/>
      <c r="D272" s="272"/>
      <c r="E272" s="272"/>
      <c r="F272" s="273"/>
      <c r="G272" s="271"/>
      <c r="H272" s="274"/>
      <c r="I272" s="274"/>
      <c r="J272" s="274"/>
      <c r="K272" s="274"/>
      <c r="L272" s="275"/>
    </row>
    <row r="273" spans="2:12">
      <c r="B273" s="271"/>
      <c r="C273" s="272"/>
      <c r="D273" s="272"/>
      <c r="E273" s="272"/>
      <c r="F273" s="273"/>
      <c r="G273" s="271"/>
      <c r="H273" s="274"/>
      <c r="I273" s="274"/>
      <c r="J273" s="274"/>
      <c r="K273" s="274"/>
      <c r="L273" s="275"/>
    </row>
    <row r="274" spans="2:12">
      <c r="B274" s="271"/>
      <c r="C274" s="272"/>
      <c r="D274" s="272"/>
      <c r="E274" s="272"/>
      <c r="F274" s="273"/>
      <c r="G274" s="271"/>
      <c r="H274" s="274"/>
      <c r="I274" s="274"/>
      <c r="J274" s="274"/>
      <c r="K274" s="274"/>
      <c r="L274" s="275"/>
    </row>
    <row r="275" spans="2:12">
      <c r="B275" s="271"/>
      <c r="C275" s="272"/>
      <c r="D275" s="272"/>
      <c r="E275" s="272"/>
      <c r="F275" s="273"/>
      <c r="G275" s="271"/>
      <c r="H275" s="274"/>
      <c r="I275" s="274"/>
      <c r="J275" s="274"/>
      <c r="K275" s="274"/>
      <c r="L275" s="275"/>
    </row>
    <row r="276" spans="2:12">
      <c r="B276" s="271"/>
      <c r="C276" s="272"/>
      <c r="D276" s="272"/>
      <c r="E276" s="272"/>
      <c r="F276" s="273"/>
      <c r="G276" s="271"/>
      <c r="H276" s="274"/>
      <c r="I276" s="274"/>
      <c r="J276" s="274"/>
      <c r="K276" s="274"/>
      <c r="L276" s="275"/>
    </row>
    <row r="277" spans="2:12">
      <c r="B277" s="271"/>
      <c r="C277" s="272"/>
      <c r="D277" s="272"/>
      <c r="E277" s="272"/>
      <c r="F277" s="273"/>
      <c r="G277" s="271"/>
      <c r="H277" s="274"/>
      <c r="I277" s="274"/>
      <c r="J277" s="274"/>
      <c r="K277" s="274"/>
      <c r="L277" s="275"/>
    </row>
    <row r="278" spans="2:12">
      <c r="B278" s="271"/>
      <c r="C278" s="272"/>
      <c r="D278" s="272"/>
      <c r="E278" s="272"/>
      <c r="F278" s="273"/>
      <c r="G278" s="271"/>
      <c r="H278" s="274"/>
      <c r="I278" s="274"/>
      <c r="J278" s="274"/>
      <c r="K278" s="274"/>
      <c r="L278" s="275"/>
    </row>
    <row r="279" spans="2:12">
      <c r="B279" s="271"/>
      <c r="C279" s="272"/>
      <c r="D279" s="272"/>
      <c r="E279" s="272"/>
      <c r="F279" s="273"/>
      <c r="G279" s="271"/>
      <c r="H279" s="274"/>
      <c r="I279" s="274"/>
      <c r="J279" s="274"/>
      <c r="K279" s="274"/>
      <c r="L279" s="275"/>
    </row>
    <row r="280" spans="2:12">
      <c r="B280" s="271"/>
      <c r="C280" s="272"/>
      <c r="D280" s="272"/>
      <c r="E280" s="272"/>
      <c r="F280" s="273"/>
      <c r="G280" s="271"/>
      <c r="H280" s="274"/>
      <c r="I280" s="274"/>
      <c r="J280" s="274"/>
      <c r="K280" s="274"/>
      <c r="L280" s="275"/>
    </row>
    <row r="281" spans="2:12">
      <c r="B281" s="271"/>
      <c r="C281" s="272"/>
      <c r="D281" s="272"/>
      <c r="E281" s="272"/>
      <c r="F281" s="273"/>
      <c r="G281" s="271"/>
      <c r="H281" s="274"/>
      <c r="I281" s="274"/>
      <c r="J281" s="274"/>
      <c r="K281" s="274"/>
      <c r="L281" s="275"/>
    </row>
    <row r="282" spans="2:12">
      <c r="B282" s="271"/>
      <c r="C282" s="272"/>
      <c r="D282" s="272"/>
      <c r="E282" s="272"/>
      <c r="F282" s="273"/>
      <c r="G282" s="271"/>
      <c r="H282" s="274"/>
      <c r="I282" s="274"/>
      <c r="J282" s="274"/>
      <c r="K282" s="274"/>
      <c r="L282" s="275"/>
    </row>
    <row r="283" spans="2:12">
      <c r="B283" s="271"/>
      <c r="C283" s="272"/>
      <c r="D283" s="272"/>
      <c r="E283" s="272"/>
      <c r="F283" s="273"/>
      <c r="G283" s="271"/>
      <c r="H283" s="274"/>
      <c r="I283" s="274"/>
      <c r="J283" s="274"/>
      <c r="K283" s="274"/>
      <c r="L283" s="275"/>
    </row>
    <row r="284" spans="2:12">
      <c r="B284" s="271"/>
      <c r="C284" s="272"/>
      <c r="D284" s="272"/>
      <c r="E284" s="272"/>
      <c r="F284" s="273"/>
      <c r="G284" s="271"/>
      <c r="H284" s="274"/>
      <c r="I284" s="274"/>
      <c r="J284" s="274"/>
      <c r="K284" s="274"/>
      <c r="L284" s="275"/>
    </row>
    <row r="285" spans="2:12">
      <c r="B285" s="271"/>
      <c r="C285" s="272"/>
      <c r="D285" s="272"/>
      <c r="E285" s="272"/>
      <c r="F285" s="273"/>
      <c r="G285" s="271"/>
      <c r="H285" s="274"/>
      <c r="I285" s="274"/>
      <c r="J285" s="274"/>
      <c r="K285" s="274"/>
      <c r="L285" s="275"/>
    </row>
    <row r="286" spans="2:12">
      <c r="B286" s="271"/>
      <c r="C286" s="272"/>
      <c r="D286" s="272"/>
      <c r="E286" s="272"/>
      <c r="F286" s="273"/>
      <c r="G286" s="271"/>
      <c r="H286" s="274"/>
      <c r="I286" s="274"/>
      <c r="J286" s="274"/>
      <c r="K286" s="274"/>
      <c r="L286" s="275"/>
    </row>
    <row r="287" spans="2:12">
      <c r="B287" s="271"/>
      <c r="C287" s="272"/>
      <c r="D287" s="272"/>
      <c r="E287" s="272"/>
      <c r="F287" s="273"/>
      <c r="G287" s="271"/>
      <c r="H287" s="274"/>
      <c r="I287" s="274"/>
      <c r="J287" s="274"/>
      <c r="K287" s="274"/>
      <c r="L287" s="275"/>
    </row>
    <row r="288" spans="2:12">
      <c r="B288" s="271"/>
      <c r="C288" s="272"/>
      <c r="D288" s="272"/>
      <c r="E288" s="272"/>
      <c r="F288" s="273"/>
      <c r="G288" s="271"/>
      <c r="H288" s="274"/>
      <c r="I288" s="274"/>
      <c r="J288" s="274"/>
      <c r="K288" s="274"/>
      <c r="L288" s="275"/>
    </row>
    <row r="289" spans="2:12">
      <c r="B289" s="271"/>
      <c r="C289" s="272"/>
      <c r="D289" s="272"/>
      <c r="E289" s="272"/>
      <c r="F289" s="273"/>
      <c r="G289" s="271"/>
      <c r="H289" s="274"/>
      <c r="I289" s="274"/>
      <c r="J289" s="274"/>
      <c r="K289" s="274"/>
      <c r="L289" s="275"/>
    </row>
    <row r="290" spans="2:12">
      <c r="B290" s="271"/>
      <c r="C290" s="272"/>
      <c r="D290" s="272"/>
      <c r="E290" s="272"/>
      <c r="F290" s="273"/>
      <c r="G290" s="271"/>
      <c r="H290" s="274"/>
      <c r="I290" s="274"/>
      <c r="J290" s="274"/>
      <c r="K290" s="274"/>
      <c r="L290" s="275"/>
    </row>
    <row r="291" spans="2:12">
      <c r="B291" s="271"/>
      <c r="C291" s="272"/>
      <c r="D291" s="272"/>
      <c r="E291" s="272"/>
      <c r="F291" s="273"/>
      <c r="G291" s="271"/>
      <c r="H291" s="274"/>
      <c r="I291" s="274"/>
      <c r="J291" s="274"/>
      <c r="K291" s="274"/>
      <c r="L291" s="275"/>
    </row>
    <row r="292" spans="2:12">
      <c r="B292" s="271"/>
      <c r="C292" s="272"/>
      <c r="D292" s="272"/>
      <c r="E292" s="272"/>
      <c r="F292" s="273"/>
      <c r="G292" s="271"/>
      <c r="H292" s="274"/>
      <c r="I292" s="274"/>
      <c r="J292" s="274"/>
      <c r="K292" s="274"/>
      <c r="L292" s="275"/>
    </row>
    <row r="293" spans="2:12">
      <c r="B293" s="271"/>
      <c r="C293" s="272"/>
      <c r="D293" s="272"/>
      <c r="E293" s="272"/>
      <c r="F293" s="273"/>
      <c r="G293" s="271"/>
      <c r="H293" s="274"/>
      <c r="I293" s="274"/>
      <c r="J293" s="274"/>
      <c r="K293" s="274"/>
      <c r="L293" s="275"/>
    </row>
    <row r="294" spans="2:12">
      <c r="B294" s="271"/>
      <c r="C294" s="272"/>
      <c r="D294" s="272"/>
      <c r="E294" s="272"/>
      <c r="F294" s="273"/>
      <c r="G294" s="271"/>
      <c r="H294" s="274"/>
      <c r="I294" s="274"/>
      <c r="J294" s="274"/>
      <c r="K294" s="274"/>
      <c r="L294" s="275"/>
    </row>
    <row r="295" spans="2:12">
      <c r="B295" s="271"/>
      <c r="C295" s="272"/>
      <c r="D295" s="272"/>
      <c r="E295" s="272"/>
      <c r="F295" s="273"/>
      <c r="G295" s="271"/>
      <c r="H295" s="274"/>
      <c r="I295" s="274"/>
      <c r="J295" s="274"/>
      <c r="K295" s="274"/>
      <c r="L295" s="275"/>
    </row>
    <row r="1048575" spans="2:2">
      <c r="B1048575" s="271"/>
    </row>
  </sheetData>
  <autoFilter ref="B18:L94" xr:uid="{00000000-0009-0000-0000-000002000000}"/>
  <mergeCells count="1">
    <mergeCell ref="B16:L16"/>
  </mergeCells>
  <phoneticPr fontId="6" type="noConversion"/>
  <hyperlinks>
    <hyperlink ref="P127" r:id="rId1" display="tel:01022024" xr:uid="{B9E3123E-1057-4B1A-90CD-98D11C1BE4E5}"/>
    <hyperlink ref="Q127" r:id="rId2" display="tel:0020110003457" xr:uid="{B3C72870-F840-4D6C-BA88-3F4F3252D794}"/>
    <hyperlink ref="P128" r:id="rId3" display="tel:01032024" xr:uid="{CD38718C-2132-4B8A-9A7E-1C3ACD557550}"/>
    <hyperlink ref="Q128" r:id="rId4" display="tel:0020110003488" xr:uid="{3ECFFBE6-7843-4D53-9F8A-4216CC868F00}"/>
    <hyperlink ref="P129" r:id="rId5" display="tel:01042024" xr:uid="{45EA16D7-F596-4F38-A3C4-89F9CE4C2527}"/>
    <hyperlink ref="Q129" r:id="rId6" display="tel:0020110003520" xr:uid="{2E18ED79-F68F-47D5-804B-D2586C4232EE}"/>
    <hyperlink ref="P130" r:id="rId7" display="tel:01052024" xr:uid="{FF09CEA6-08AA-4F05-8F27-02E55900A8C3}"/>
    <hyperlink ref="Q130" r:id="rId8" display="tel:0020110003552" xr:uid="{2E036E65-3AFF-4DB8-9025-230122D566B4}"/>
    <hyperlink ref="P131" r:id="rId9" display="tel:01062024" xr:uid="{BE841425-F32B-4A0E-9CC4-04E47FB11AA2}"/>
    <hyperlink ref="Q131" r:id="rId10" display="tel:0020110003585" xr:uid="{E3BC40FD-089D-4737-BA40-C11753B7CE27}"/>
    <hyperlink ref="P132" r:id="rId11" display="tel:01072024" xr:uid="{9292AF0A-F67D-49E6-9A6A-162C15AFB28D}"/>
    <hyperlink ref="Q132" r:id="rId12" display="tel:0020110003617" xr:uid="{F5B0F762-A68D-4599-AF4A-E6F1727E47A6}"/>
    <hyperlink ref="P133" r:id="rId13" display="tel:01082024" xr:uid="{75704391-B5B6-4234-A5F4-5F1A94AC4920}"/>
    <hyperlink ref="Q133" r:id="rId14" display="tel:0020110003650" xr:uid="{EDAF1DA6-3A75-45CD-B2B1-43AEFBACEF0D}"/>
    <hyperlink ref="P134" r:id="rId15" display="tel:01092024" xr:uid="{F109A50C-FC2D-4155-890E-011D21936412}"/>
    <hyperlink ref="Q134" r:id="rId16" display="tel:0020110003682" xr:uid="{D9B2A2CE-C4E1-474B-ADBF-B46B87A4E0B8}"/>
    <hyperlink ref="Q135" r:id="rId17" display="tel:0020110003725" xr:uid="{FA9055EE-E152-4128-B570-25D16A4F7B7E}"/>
    <hyperlink ref="Q136" r:id="rId18" display="tel:0020110003715" xr:uid="{B95D8891-DFBC-4377-8D68-A12429CF5993}"/>
    <hyperlink ref="Q137" r:id="rId19" display="tel:0020110003748" xr:uid="{C928F166-88C7-478E-AD17-CA4F9D82FF09}"/>
    <hyperlink ref="Q138" r:id="rId20" display="tel:0020110003763" xr:uid="{15AA0913-CA1A-414B-8123-B0E771026144}"/>
  </hyperlinks>
  <printOptions gridLines="1" gridLinesSet="0"/>
  <pageMargins left="0.75" right="0.75" top="1" bottom="1" header="0.5" footer="0.5"/>
  <pageSetup fitToWidth="0" fitToHeight="0" orientation="landscape" r:id="rId21"/>
  <headerFooter alignWithMargins="0"/>
  <drawing r:id="rId22"/>
  <legacyDrawing r:id="rId23"/>
  <extLst>
    <ext xmlns:x14="http://schemas.microsoft.com/office/spreadsheetml/2009/9/main" uri="{CCE6A557-97BC-4b89-ADB6-D9C93CAAB3DF}">
      <x14:dataValidations xmlns:xm="http://schemas.microsoft.com/office/excel/2006/main" count="2">
        <x14:dataValidation type="list" allowBlank="1" showInputMessage="1" showErrorMessage="1" xr:uid="{9CCAE740-1AD7-4EFA-A83E-968BAF4ACBF7}">
          <x14:formula1>
            <xm:f>Clasificaciones!$B$3:$B$86</xm:f>
          </x14:formula1>
          <xm:sqref>B1048575:B1048576 B19:B295</xm:sqref>
        </x14:dataValidation>
        <x14:dataValidation type="list" allowBlank="1" showInputMessage="1" showErrorMessage="1" xr:uid="{CA04D2EA-4498-4F08-B281-0B782CD811BA}">
          <x14:formula1>
            <xm:f>Clasificaciones!$H$3:$H$130</xm:f>
          </x14:formula1>
          <xm:sqref>E19:E284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1CC0-1AB4-459B-B302-06ACCC3D66C8}">
  <dimension ref="A2:J130"/>
  <sheetViews>
    <sheetView workbookViewId="0"/>
  </sheetViews>
  <sheetFormatPr baseColWidth="10" defaultColWidth="11.42578125" defaultRowHeight="12.75"/>
  <cols>
    <col min="1" max="1" width="9.28515625" style="107" bestFit="1" customWidth="1"/>
    <col min="2" max="2" width="59.85546875" style="3" bestFit="1" customWidth="1"/>
    <col min="3" max="3" width="3.28515625" style="3" customWidth="1"/>
    <col min="4" max="4" width="46" style="3" bestFit="1" customWidth="1"/>
    <col min="5" max="5" width="3.28515625" style="3" customWidth="1"/>
    <col min="6" max="6" width="45.42578125" style="3" bestFit="1" customWidth="1"/>
    <col min="7" max="7" width="3" style="3" customWidth="1"/>
    <col min="8" max="8" width="58.42578125" style="3" bestFit="1" customWidth="1"/>
    <col min="9" max="9" width="2.85546875" style="3" customWidth="1"/>
    <col min="10" max="16384" width="11.42578125" style="3"/>
  </cols>
  <sheetData>
    <row r="2" spans="1:10">
      <c r="B2" s="8" t="s">
        <v>337</v>
      </c>
      <c r="D2" s="8" t="s">
        <v>303</v>
      </c>
      <c r="F2" s="8" t="s">
        <v>317</v>
      </c>
      <c r="H2" s="218" t="s">
        <v>520</v>
      </c>
      <c r="J2" s="218"/>
    </row>
    <row r="3" spans="1:10">
      <c r="A3" s="108" t="s">
        <v>351</v>
      </c>
      <c r="B3" s="3" t="s">
        <v>254</v>
      </c>
      <c r="D3" s="3" t="s">
        <v>304</v>
      </c>
      <c r="F3" s="3" t="s">
        <v>318</v>
      </c>
      <c r="H3" s="3" t="s">
        <v>454</v>
      </c>
    </row>
    <row r="4" spans="1:10">
      <c r="A4" s="108" t="s">
        <v>351</v>
      </c>
      <c r="B4" s="3" t="s">
        <v>255</v>
      </c>
      <c r="D4" s="3" t="s">
        <v>305</v>
      </c>
      <c r="F4" s="3" t="s">
        <v>133</v>
      </c>
      <c r="H4" s="3" t="s">
        <v>110</v>
      </c>
    </row>
    <row r="5" spans="1:10">
      <c r="A5" s="108" t="s">
        <v>351</v>
      </c>
      <c r="B5" s="3" t="s">
        <v>7</v>
      </c>
      <c r="D5" s="3" t="s">
        <v>306</v>
      </c>
      <c r="F5" s="3" t="s">
        <v>138</v>
      </c>
      <c r="H5" s="3" t="s">
        <v>455</v>
      </c>
    </row>
    <row r="6" spans="1:10">
      <c r="A6" s="108" t="s">
        <v>351</v>
      </c>
      <c r="B6" s="3" t="s">
        <v>256</v>
      </c>
      <c r="D6" s="3" t="s">
        <v>307</v>
      </c>
      <c r="F6" s="3" t="s">
        <v>134</v>
      </c>
      <c r="H6" s="3" t="s">
        <v>456</v>
      </c>
    </row>
    <row r="7" spans="1:10">
      <c r="A7" s="108" t="s">
        <v>351</v>
      </c>
      <c r="B7" s="3" t="s">
        <v>15</v>
      </c>
      <c r="D7" s="3" t="s">
        <v>308</v>
      </c>
      <c r="F7" s="3" t="s">
        <v>139</v>
      </c>
      <c r="H7" s="3" t="s">
        <v>457</v>
      </c>
    </row>
    <row r="8" spans="1:10">
      <c r="A8" s="108" t="s">
        <v>351</v>
      </c>
      <c r="B8" s="3" t="s">
        <v>257</v>
      </c>
      <c r="D8" s="3" t="s">
        <v>309</v>
      </c>
      <c r="F8" s="3" t="s">
        <v>319</v>
      </c>
      <c r="H8" s="3" t="s">
        <v>458</v>
      </c>
    </row>
    <row r="9" spans="1:10">
      <c r="A9" s="108" t="s">
        <v>351</v>
      </c>
      <c r="B9" s="3" t="s">
        <v>372</v>
      </c>
      <c r="D9" s="3" t="s">
        <v>310</v>
      </c>
      <c r="F9" s="3" t="s">
        <v>320</v>
      </c>
      <c r="H9" s="3" t="s">
        <v>459</v>
      </c>
    </row>
    <row r="10" spans="1:10">
      <c r="A10" s="108" t="s">
        <v>351</v>
      </c>
      <c r="B10" s="3" t="s">
        <v>258</v>
      </c>
      <c r="D10" s="3" t="s">
        <v>311</v>
      </c>
      <c r="F10" s="3" t="s">
        <v>321</v>
      </c>
      <c r="H10" s="3" t="s">
        <v>460</v>
      </c>
    </row>
    <row r="11" spans="1:10">
      <c r="A11" s="108" t="s">
        <v>351</v>
      </c>
      <c r="B11" s="3" t="s">
        <v>135</v>
      </c>
      <c r="D11" s="3" t="s">
        <v>312</v>
      </c>
      <c r="F11" s="3" t="s">
        <v>322</v>
      </c>
      <c r="H11" s="3" t="s">
        <v>107</v>
      </c>
    </row>
    <row r="12" spans="1:10">
      <c r="A12" s="108" t="s">
        <v>351</v>
      </c>
      <c r="B12" s="3" t="s">
        <v>259</v>
      </c>
      <c r="D12" s="3" t="s">
        <v>313</v>
      </c>
      <c r="F12" s="3" t="s">
        <v>323</v>
      </c>
      <c r="H12" s="3" t="s">
        <v>106</v>
      </c>
    </row>
    <row r="13" spans="1:10">
      <c r="A13" s="108" t="s">
        <v>351</v>
      </c>
      <c r="B13" s="3" t="s">
        <v>543</v>
      </c>
      <c r="D13" s="3" t="s">
        <v>314</v>
      </c>
      <c r="H13" s="3" t="s">
        <v>109</v>
      </c>
    </row>
    <row r="14" spans="1:10">
      <c r="A14" s="108" t="s">
        <v>351</v>
      </c>
      <c r="B14" s="3" t="s">
        <v>260</v>
      </c>
      <c r="D14" s="3" t="s">
        <v>315</v>
      </c>
      <c r="H14" s="3" t="s">
        <v>108</v>
      </c>
    </row>
    <row r="15" spans="1:10">
      <c r="A15" s="108" t="s">
        <v>352</v>
      </c>
      <c r="B15" s="3" t="s">
        <v>261</v>
      </c>
      <c r="D15" s="3" t="s">
        <v>316</v>
      </c>
      <c r="H15" s="3" t="s">
        <v>471</v>
      </c>
    </row>
    <row r="16" spans="1:10">
      <c r="A16" s="108" t="s">
        <v>352</v>
      </c>
      <c r="B16" s="3" t="s">
        <v>364</v>
      </c>
      <c r="H16" s="3" t="s">
        <v>118</v>
      </c>
    </row>
    <row r="17" spans="1:8">
      <c r="A17" s="108" t="s">
        <v>352</v>
      </c>
      <c r="B17" s="3" t="s">
        <v>262</v>
      </c>
      <c r="H17" s="3" t="s">
        <v>117</v>
      </c>
    </row>
    <row r="18" spans="1:8">
      <c r="A18" s="108" t="s">
        <v>352</v>
      </c>
      <c r="B18" s="3" t="s">
        <v>200</v>
      </c>
      <c r="H18" s="3" t="s">
        <v>470</v>
      </c>
    </row>
    <row r="19" spans="1:8">
      <c r="A19" s="108" t="s">
        <v>352</v>
      </c>
      <c r="B19" s="3" t="s">
        <v>263</v>
      </c>
      <c r="H19" s="3" t="s">
        <v>469</v>
      </c>
    </row>
    <row r="20" spans="1:8">
      <c r="A20" s="108" t="s">
        <v>352</v>
      </c>
      <c r="B20" s="3" t="s">
        <v>201</v>
      </c>
      <c r="H20" s="3" t="s">
        <v>461</v>
      </c>
    </row>
    <row r="21" spans="1:8">
      <c r="A21" s="108" t="s">
        <v>352</v>
      </c>
      <c r="B21" s="3" t="s">
        <v>264</v>
      </c>
      <c r="H21" s="3" t="s">
        <v>462</v>
      </c>
    </row>
    <row r="22" spans="1:8">
      <c r="A22" s="108" t="s">
        <v>352</v>
      </c>
      <c r="B22" s="3" t="s">
        <v>265</v>
      </c>
      <c r="H22" s="3" t="s">
        <v>463</v>
      </c>
    </row>
    <row r="23" spans="1:8">
      <c r="A23" s="108" t="s">
        <v>352</v>
      </c>
      <c r="B23" s="3" t="s">
        <v>542</v>
      </c>
      <c r="H23" s="3" t="s">
        <v>92</v>
      </c>
    </row>
    <row r="24" spans="1:8">
      <c r="A24" s="108" t="s">
        <v>353</v>
      </c>
      <c r="B24" s="3" t="s">
        <v>266</v>
      </c>
      <c r="H24" s="3" t="s">
        <v>91</v>
      </c>
    </row>
    <row r="25" spans="1:8">
      <c r="A25" s="108" t="s">
        <v>353</v>
      </c>
      <c r="B25" s="3" t="s">
        <v>202</v>
      </c>
      <c r="H25" s="3" t="s">
        <v>464</v>
      </c>
    </row>
    <row r="26" spans="1:8">
      <c r="A26" s="108" t="s">
        <v>353</v>
      </c>
      <c r="B26" s="3" t="s">
        <v>267</v>
      </c>
      <c r="H26" s="3" t="s">
        <v>465</v>
      </c>
    </row>
    <row r="27" spans="1:8">
      <c r="A27" s="108" t="s">
        <v>353</v>
      </c>
      <c r="B27" s="3" t="s">
        <v>268</v>
      </c>
      <c r="H27" s="3" t="s">
        <v>468</v>
      </c>
    </row>
    <row r="28" spans="1:8">
      <c r="A28" s="108" t="s">
        <v>353</v>
      </c>
      <c r="B28" s="3" t="s">
        <v>16</v>
      </c>
      <c r="H28" s="3" t="s">
        <v>466</v>
      </c>
    </row>
    <row r="29" spans="1:8">
      <c r="A29" s="108" t="s">
        <v>353</v>
      </c>
      <c r="B29" s="3" t="s">
        <v>269</v>
      </c>
      <c r="H29" s="3" t="s">
        <v>467</v>
      </c>
    </row>
    <row r="30" spans="1:8">
      <c r="A30" s="108" t="s">
        <v>353</v>
      </c>
      <c r="B30" s="3" t="s">
        <v>270</v>
      </c>
      <c r="H30" s="3" t="s">
        <v>515</v>
      </c>
    </row>
    <row r="31" spans="1:8">
      <c r="A31" s="108" t="s">
        <v>353</v>
      </c>
      <c r="B31" s="3" t="s">
        <v>271</v>
      </c>
      <c r="H31" s="5" t="s">
        <v>12</v>
      </c>
    </row>
    <row r="32" spans="1:8">
      <c r="A32" s="108" t="s">
        <v>353</v>
      </c>
      <c r="B32" s="3" t="s">
        <v>272</v>
      </c>
      <c r="H32" s="5" t="s">
        <v>193</v>
      </c>
    </row>
    <row r="33" spans="1:8">
      <c r="A33" s="108" t="s">
        <v>353</v>
      </c>
      <c r="B33" s="3" t="s">
        <v>544</v>
      </c>
      <c r="H33" s="5" t="s">
        <v>13</v>
      </c>
    </row>
    <row r="34" spans="1:8">
      <c r="A34" s="108" t="s">
        <v>354</v>
      </c>
      <c r="B34" s="3" t="s">
        <v>273</v>
      </c>
      <c r="H34" s="5" t="s">
        <v>14</v>
      </c>
    </row>
    <row r="35" spans="1:8">
      <c r="A35" s="108" t="s">
        <v>354</v>
      </c>
      <c r="B35" s="3" t="s">
        <v>205</v>
      </c>
      <c r="H35" s="5" t="s">
        <v>335</v>
      </c>
    </row>
    <row r="36" spans="1:8">
      <c r="A36" s="108" t="s">
        <v>354</v>
      </c>
      <c r="B36" s="3" t="s">
        <v>274</v>
      </c>
      <c r="H36" s="5" t="s">
        <v>336</v>
      </c>
    </row>
    <row r="37" spans="1:8">
      <c r="A37" s="108" t="s">
        <v>355</v>
      </c>
      <c r="B37" s="3" t="s">
        <v>136</v>
      </c>
      <c r="H37" s="5" t="s">
        <v>519</v>
      </c>
    </row>
    <row r="38" spans="1:8">
      <c r="A38" s="108" t="s">
        <v>354</v>
      </c>
      <c r="B38" s="3" t="s">
        <v>275</v>
      </c>
      <c r="H38" s="3" t="s">
        <v>5</v>
      </c>
    </row>
    <row r="39" spans="1:8">
      <c r="A39" s="108" t="s">
        <v>354</v>
      </c>
      <c r="B39" s="3" t="s">
        <v>276</v>
      </c>
      <c r="H39" s="3" t="s">
        <v>516</v>
      </c>
    </row>
    <row r="40" spans="1:8">
      <c r="A40" s="108" t="s">
        <v>354</v>
      </c>
      <c r="B40" s="3" t="s">
        <v>277</v>
      </c>
      <c r="H40" s="3" t="s">
        <v>472</v>
      </c>
    </row>
    <row r="41" spans="1:8">
      <c r="A41" s="108" t="s">
        <v>355</v>
      </c>
      <c r="B41" s="3" t="s">
        <v>209</v>
      </c>
      <c r="H41" s="3" t="s">
        <v>59</v>
      </c>
    </row>
    <row r="42" spans="1:8">
      <c r="A42" s="108" t="s">
        <v>355</v>
      </c>
      <c r="B42" s="3" t="s">
        <v>138</v>
      </c>
      <c r="H42" s="3" t="s">
        <v>473</v>
      </c>
    </row>
    <row r="43" spans="1:8">
      <c r="A43" s="108" t="s">
        <v>355</v>
      </c>
      <c r="B43" s="3" t="s">
        <v>139</v>
      </c>
      <c r="H43" s="3" t="s">
        <v>55</v>
      </c>
    </row>
    <row r="44" spans="1:8">
      <c r="A44" s="108" t="s">
        <v>355</v>
      </c>
      <c r="B44" s="3" t="s">
        <v>240</v>
      </c>
      <c r="H44" s="3" t="s">
        <v>60</v>
      </c>
    </row>
    <row r="45" spans="1:8">
      <c r="A45" s="108" t="s">
        <v>355</v>
      </c>
      <c r="B45" s="3" t="s">
        <v>278</v>
      </c>
      <c r="H45" s="3" t="s">
        <v>474</v>
      </c>
    </row>
    <row r="46" spans="1:8">
      <c r="A46" s="108" t="s">
        <v>355</v>
      </c>
      <c r="B46" s="3" t="s">
        <v>279</v>
      </c>
      <c r="H46" s="3" t="s">
        <v>61</v>
      </c>
    </row>
    <row r="47" spans="1:8">
      <c r="A47" s="108" t="s">
        <v>350</v>
      </c>
      <c r="B47" s="3" t="s">
        <v>91</v>
      </c>
      <c r="H47" s="3" t="s">
        <v>62</v>
      </c>
    </row>
    <row r="48" spans="1:8">
      <c r="A48" s="108" t="s">
        <v>350</v>
      </c>
      <c r="B48" s="3" t="s">
        <v>92</v>
      </c>
      <c r="H48" s="3" t="s">
        <v>475</v>
      </c>
    </row>
    <row r="49" spans="1:8">
      <c r="A49" s="108" t="s">
        <v>350</v>
      </c>
      <c r="B49" s="3" t="s">
        <v>93</v>
      </c>
      <c r="H49" s="3" t="s">
        <v>63</v>
      </c>
    </row>
    <row r="50" spans="1:8">
      <c r="A50" s="108" t="s">
        <v>350</v>
      </c>
      <c r="B50" s="3" t="s">
        <v>94</v>
      </c>
      <c r="H50" s="3" t="s">
        <v>56</v>
      </c>
    </row>
    <row r="51" spans="1:8">
      <c r="A51" s="108" t="s">
        <v>350</v>
      </c>
      <c r="B51" s="3" t="s">
        <v>96</v>
      </c>
      <c r="H51" s="3" t="s">
        <v>57</v>
      </c>
    </row>
    <row r="52" spans="1:8">
      <c r="A52" s="108" t="s">
        <v>350</v>
      </c>
      <c r="B52" s="3" t="s">
        <v>97</v>
      </c>
      <c r="H52" s="3" t="s">
        <v>64</v>
      </c>
    </row>
    <row r="53" spans="1:8">
      <c r="A53" s="108" t="s">
        <v>350</v>
      </c>
      <c r="B53" s="3" t="s">
        <v>98</v>
      </c>
      <c r="H53" s="3" t="s">
        <v>65</v>
      </c>
    </row>
    <row r="54" spans="1:8">
      <c r="A54" s="108" t="s">
        <v>350</v>
      </c>
      <c r="B54" s="3" t="s">
        <v>99</v>
      </c>
      <c r="H54" s="3" t="s">
        <v>476</v>
      </c>
    </row>
    <row r="55" spans="1:8">
      <c r="A55" s="108" t="s">
        <v>350</v>
      </c>
      <c r="B55" s="3" t="s">
        <v>101</v>
      </c>
      <c r="H55" s="3" t="s">
        <v>477</v>
      </c>
    </row>
    <row r="56" spans="1:8">
      <c r="A56" s="108" t="s">
        <v>350</v>
      </c>
      <c r="B56" s="3" t="s">
        <v>102</v>
      </c>
      <c r="H56" s="3" t="s">
        <v>66</v>
      </c>
    </row>
    <row r="57" spans="1:8">
      <c r="A57" s="108" t="s">
        <v>350</v>
      </c>
      <c r="B57" s="3" t="s">
        <v>103</v>
      </c>
      <c r="H57" s="3" t="s">
        <v>67</v>
      </c>
    </row>
    <row r="58" spans="1:8">
      <c r="A58" s="108" t="s">
        <v>350</v>
      </c>
      <c r="B58" s="3" t="s">
        <v>105</v>
      </c>
      <c r="H58" s="3" t="s">
        <v>504</v>
      </c>
    </row>
    <row r="59" spans="1:8">
      <c r="A59" s="108" t="s">
        <v>350</v>
      </c>
      <c r="B59" s="3" t="s">
        <v>301</v>
      </c>
      <c r="H59" s="3" t="s">
        <v>478</v>
      </c>
    </row>
    <row r="60" spans="1:8">
      <c r="A60" s="108" t="s">
        <v>350</v>
      </c>
      <c r="B60" s="3" t="s">
        <v>302</v>
      </c>
      <c r="H60" s="3" t="s">
        <v>479</v>
      </c>
    </row>
    <row r="61" spans="1:8">
      <c r="A61" s="108" t="s">
        <v>350</v>
      </c>
      <c r="B61" s="3" t="s">
        <v>106</v>
      </c>
      <c r="H61" s="3" t="s">
        <v>68</v>
      </c>
    </row>
    <row r="62" spans="1:8">
      <c r="A62" s="108" t="s">
        <v>350</v>
      </c>
      <c r="B62" s="3" t="s">
        <v>107</v>
      </c>
      <c r="H62" s="3" t="s">
        <v>75</v>
      </c>
    </row>
    <row r="63" spans="1:8">
      <c r="A63" s="108" t="s">
        <v>350</v>
      </c>
      <c r="B63" s="3" t="s">
        <v>108</v>
      </c>
      <c r="H63" s="3" t="s">
        <v>69</v>
      </c>
    </row>
    <row r="64" spans="1:8">
      <c r="A64" s="108" t="s">
        <v>350</v>
      </c>
      <c r="B64" s="3" t="s">
        <v>109</v>
      </c>
      <c r="H64" s="3" t="s">
        <v>70</v>
      </c>
    </row>
    <row r="65" spans="1:8">
      <c r="A65" s="108" t="s">
        <v>350</v>
      </c>
      <c r="B65" s="3" t="s">
        <v>110</v>
      </c>
      <c r="H65" s="3" t="s">
        <v>71</v>
      </c>
    </row>
    <row r="66" spans="1:8">
      <c r="A66" s="108" t="s">
        <v>350</v>
      </c>
      <c r="B66" s="3" t="s">
        <v>111</v>
      </c>
      <c r="H66" s="3" t="s">
        <v>72</v>
      </c>
    </row>
    <row r="67" spans="1:8">
      <c r="A67" s="108" t="s">
        <v>350</v>
      </c>
      <c r="B67" s="3" t="s">
        <v>112</v>
      </c>
      <c r="H67" s="3" t="s">
        <v>73</v>
      </c>
    </row>
    <row r="68" spans="1:8">
      <c r="A68" s="108" t="s">
        <v>350</v>
      </c>
      <c r="B68" s="3" t="s">
        <v>113</v>
      </c>
      <c r="H68" s="3" t="s">
        <v>74</v>
      </c>
    </row>
    <row r="69" spans="1:8">
      <c r="A69" s="108" t="s">
        <v>350</v>
      </c>
      <c r="B69" s="3" t="s">
        <v>114</v>
      </c>
      <c r="H69" s="3" t="s">
        <v>76</v>
      </c>
    </row>
    <row r="70" spans="1:8">
      <c r="A70" s="108" t="s">
        <v>350</v>
      </c>
      <c r="B70" s="3" t="s">
        <v>75</v>
      </c>
      <c r="H70" s="3" t="s">
        <v>77</v>
      </c>
    </row>
    <row r="71" spans="1:8">
      <c r="A71" s="108" t="s">
        <v>350</v>
      </c>
      <c r="B71" s="3" t="s">
        <v>115</v>
      </c>
      <c r="H71" s="3" t="s">
        <v>480</v>
      </c>
    </row>
    <row r="72" spans="1:8">
      <c r="A72" s="108" t="s">
        <v>350</v>
      </c>
      <c r="B72" s="3" t="s">
        <v>116</v>
      </c>
      <c r="H72" s="3" t="s">
        <v>545</v>
      </c>
    </row>
    <row r="73" spans="1:8">
      <c r="A73" s="108" t="s">
        <v>350</v>
      </c>
      <c r="B73" s="3" t="s">
        <v>117</v>
      </c>
      <c r="H73" s="3" t="s">
        <v>482</v>
      </c>
    </row>
    <row r="74" spans="1:8">
      <c r="A74" s="108" t="s">
        <v>350</v>
      </c>
      <c r="B74" s="3" t="s">
        <v>118</v>
      </c>
      <c r="H74" s="3" t="s">
        <v>483</v>
      </c>
    </row>
    <row r="75" spans="1:8">
      <c r="A75" s="108" t="s">
        <v>350</v>
      </c>
      <c r="B75" s="3" t="s">
        <v>358</v>
      </c>
      <c r="H75" s="3" t="s">
        <v>484</v>
      </c>
    </row>
    <row r="76" spans="1:8">
      <c r="A76" s="108" t="s">
        <v>350</v>
      </c>
      <c r="B76" s="3" t="s">
        <v>120</v>
      </c>
      <c r="H76" s="3" t="s">
        <v>485</v>
      </c>
    </row>
    <row r="77" spans="1:8">
      <c r="A77" s="108" t="s">
        <v>350</v>
      </c>
      <c r="B77" s="3" t="s">
        <v>121</v>
      </c>
      <c r="H77" s="3" t="s">
        <v>486</v>
      </c>
    </row>
    <row r="78" spans="1:8">
      <c r="A78" s="108" t="s">
        <v>350</v>
      </c>
      <c r="B78" s="3" t="s">
        <v>122</v>
      </c>
      <c r="H78" s="3" t="s">
        <v>487</v>
      </c>
    </row>
    <row r="79" spans="1:8">
      <c r="A79" s="108" t="s">
        <v>350</v>
      </c>
      <c r="B79" s="3" t="s">
        <v>123</v>
      </c>
      <c r="H79" s="3" t="s">
        <v>488</v>
      </c>
    </row>
    <row r="80" spans="1:8">
      <c r="A80" s="108" t="s">
        <v>350</v>
      </c>
      <c r="B80" s="3" t="s">
        <v>124</v>
      </c>
      <c r="H80" s="3" t="s">
        <v>489</v>
      </c>
    </row>
    <row r="81" spans="1:8">
      <c r="A81" s="108" t="s">
        <v>350</v>
      </c>
      <c r="B81" s="3" t="s">
        <v>125</v>
      </c>
      <c r="H81" s="3" t="s">
        <v>490</v>
      </c>
    </row>
    <row r="82" spans="1:8">
      <c r="A82" s="108" t="s">
        <v>350</v>
      </c>
      <c r="B82" s="3" t="s">
        <v>126</v>
      </c>
      <c r="H82" s="3" t="s">
        <v>491</v>
      </c>
    </row>
    <row r="83" spans="1:8">
      <c r="A83" s="108" t="s">
        <v>350</v>
      </c>
      <c r="B83" s="3" t="s">
        <v>64</v>
      </c>
      <c r="H83" s="3" t="s">
        <v>492</v>
      </c>
    </row>
    <row r="84" spans="1:8">
      <c r="A84" s="108" t="s">
        <v>350</v>
      </c>
      <c r="B84" s="3" t="s">
        <v>127</v>
      </c>
      <c r="H84" s="3" t="s">
        <v>493</v>
      </c>
    </row>
    <row r="85" spans="1:8">
      <c r="A85" s="108" t="s">
        <v>350</v>
      </c>
      <c r="B85" s="3" t="s">
        <v>128</v>
      </c>
      <c r="H85" s="3" t="s">
        <v>494</v>
      </c>
    </row>
    <row r="86" spans="1:8">
      <c r="A86" s="108" t="s">
        <v>350</v>
      </c>
      <c r="B86" s="3" t="s">
        <v>129</v>
      </c>
      <c r="H86" s="3" t="s">
        <v>495</v>
      </c>
    </row>
    <row r="87" spans="1:8">
      <c r="A87" s="108" t="s">
        <v>350</v>
      </c>
      <c r="B87" s="3" t="s">
        <v>130</v>
      </c>
      <c r="H87" s="3" t="s">
        <v>496</v>
      </c>
    </row>
    <row r="88" spans="1:8">
      <c r="A88" s="108" t="s">
        <v>350</v>
      </c>
      <c r="B88" s="3" t="s">
        <v>131</v>
      </c>
      <c r="H88" s="3" t="s">
        <v>540</v>
      </c>
    </row>
    <row r="89" spans="1:8">
      <c r="A89" s="108" t="s">
        <v>350</v>
      </c>
      <c r="B89" s="3" t="s">
        <v>132</v>
      </c>
      <c r="H89" s="3" t="s">
        <v>65</v>
      </c>
    </row>
    <row r="90" spans="1:8">
      <c r="H90" s="3" t="s">
        <v>497</v>
      </c>
    </row>
    <row r="91" spans="1:8">
      <c r="H91" s="3" t="s">
        <v>498</v>
      </c>
    </row>
    <row r="92" spans="1:8">
      <c r="H92" s="3" t="s">
        <v>499</v>
      </c>
    </row>
    <row r="93" spans="1:8">
      <c r="H93" s="3" t="s">
        <v>500</v>
      </c>
    </row>
    <row r="94" spans="1:8">
      <c r="H94" s="3" t="s">
        <v>501</v>
      </c>
    </row>
    <row r="95" spans="1:8">
      <c r="H95" s="3" t="s">
        <v>502</v>
      </c>
    </row>
    <row r="96" spans="1:8">
      <c r="H96" s="3" t="s">
        <v>503</v>
      </c>
    </row>
    <row r="97" spans="8:8">
      <c r="H97" s="3" t="s">
        <v>508</v>
      </c>
    </row>
    <row r="98" spans="8:8">
      <c r="H98" s="3" t="s">
        <v>78</v>
      </c>
    </row>
    <row r="99" spans="8:8">
      <c r="H99" s="3" t="s">
        <v>79</v>
      </c>
    </row>
    <row r="100" spans="8:8">
      <c r="H100" s="3" t="s">
        <v>505</v>
      </c>
    </row>
    <row r="101" spans="8:8">
      <c r="H101" s="3" t="s">
        <v>80</v>
      </c>
    </row>
    <row r="102" spans="8:8">
      <c r="H102" s="3" t="s">
        <v>81</v>
      </c>
    </row>
    <row r="103" spans="8:8">
      <c r="H103" s="3" t="s">
        <v>506</v>
      </c>
    </row>
    <row r="104" spans="8:8">
      <c r="H104" s="3" t="s">
        <v>82</v>
      </c>
    </row>
    <row r="105" spans="8:8">
      <c r="H105" s="3" t="s">
        <v>507</v>
      </c>
    </row>
    <row r="106" spans="8:8">
      <c r="H106" s="3" t="s">
        <v>83</v>
      </c>
    </row>
    <row r="107" spans="8:8">
      <c r="H107" s="3" t="s">
        <v>521</v>
      </c>
    </row>
    <row r="108" spans="8:8">
      <c r="H108" s="3" t="s">
        <v>84</v>
      </c>
    </row>
    <row r="109" spans="8:8">
      <c r="H109" s="3" t="s">
        <v>522</v>
      </c>
    </row>
    <row r="110" spans="8:8">
      <c r="H110" s="3" t="s">
        <v>11</v>
      </c>
    </row>
    <row r="111" spans="8:8">
      <c r="H111" s="3" t="s">
        <v>523</v>
      </c>
    </row>
    <row r="112" spans="8:8">
      <c r="H112" s="3" t="s">
        <v>524</v>
      </c>
    </row>
    <row r="113" spans="8:8">
      <c r="H113" s="3" t="s">
        <v>525</v>
      </c>
    </row>
    <row r="114" spans="8:8">
      <c r="H114" s="3" t="s">
        <v>526</v>
      </c>
    </row>
    <row r="115" spans="8:8">
      <c r="H115" s="3" t="s">
        <v>527</v>
      </c>
    </row>
    <row r="116" spans="8:8">
      <c r="H116" s="3" t="s">
        <v>528</v>
      </c>
    </row>
    <row r="117" spans="8:8">
      <c r="H117" s="3" t="s">
        <v>529</v>
      </c>
    </row>
    <row r="118" spans="8:8">
      <c r="H118" s="3" t="s">
        <v>530</v>
      </c>
    </row>
    <row r="119" spans="8:8">
      <c r="H119" s="3" t="s">
        <v>531</v>
      </c>
    </row>
    <row r="120" spans="8:8">
      <c r="H120" s="3" t="s">
        <v>532</v>
      </c>
    </row>
    <row r="121" spans="8:8">
      <c r="H121" s="3" t="s">
        <v>533</v>
      </c>
    </row>
    <row r="122" spans="8:8">
      <c r="H122" s="3" t="s">
        <v>534</v>
      </c>
    </row>
    <row r="123" spans="8:8">
      <c r="H123" s="3" t="s">
        <v>85</v>
      </c>
    </row>
    <row r="124" spans="8:8">
      <c r="H124" s="3" t="s">
        <v>509</v>
      </c>
    </row>
    <row r="125" spans="8:8">
      <c r="H125" s="3" t="s">
        <v>510</v>
      </c>
    </row>
    <row r="126" spans="8:8">
      <c r="H126" s="3" t="s">
        <v>102</v>
      </c>
    </row>
    <row r="127" spans="8:8">
      <c r="H127" s="3" t="s">
        <v>511</v>
      </c>
    </row>
    <row r="128" spans="8:8">
      <c r="H128" s="3" t="s">
        <v>512</v>
      </c>
    </row>
    <row r="129" spans="8:8">
      <c r="H129" s="3" t="s">
        <v>513</v>
      </c>
    </row>
    <row r="130" spans="8:8">
      <c r="H130" s="3" t="s">
        <v>514</v>
      </c>
    </row>
  </sheetData>
  <conditionalFormatting sqref="A12:G12 I12 C13:I22 C23:G23 I23 H134:H1048576 H38:H87 H89:H130 C24:I29 I94:XFD1048576 I30:I93 A3:I11 K3:XFD93 A1:XFD2 C30:G1048576 A13:B1048576">
    <cfRule type="duplicateValues" dxfId="0"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C5:M73"/>
  <sheetViews>
    <sheetView topLeftCell="E1" zoomScale="130" zoomScaleNormal="130" workbookViewId="0">
      <selection activeCell="E44" sqref="E44"/>
    </sheetView>
  </sheetViews>
  <sheetFormatPr baseColWidth="10" defaultColWidth="9.140625" defaultRowHeight="12.75"/>
  <cols>
    <col min="1" max="1" width="2.7109375" style="3" customWidth="1"/>
    <col min="2" max="2" width="3.140625" style="3" customWidth="1"/>
    <col min="3" max="3" width="49" style="3" customWidth="1"/>
    <col min="4" max="5" width="13.85546875" style="3" customWidth="1"/>
    <col min="6" max="6" width="13.85546875" style="5" customWidth="1"/>
    <col min="7" max="7" width="4.140625" style="5" customWidth="1"/>
    <col min="8" max="8" width="46.85546875" style="4" customWidth="1"/>
    <col min="9" max="9" width="13.85546875" style="4" customWidth="1"/>
    <col min="10" max="10" width="15.5703125" style="4" bestFit="1" customWidth="1"/>
    <col min="11" max="11" width="15.5703125" style="5" bestFit="1" customWidth="1"/>
    <col min="12" max="12" width="16.7109375" style="5" bestFit="1" customWidth="1"/>
    <col min="13" max="13" width="12.7109375" style="5" bestFit="1" customWidth="1"/>
    <col min="14" max="14" width="9.140625" style="3"/>
    <col min="15" max="15" width="2.85546875" style="3" customWidth="1"/>
    <col min="16" max="16384" width="9.140625" style="3"/>
  </cols>
  <sheetData>
    <row r="5" spans="3:13">
      <c r="K5" s="6"/>
    </row>
    <row r="6" spans="3:13">
      <c r="K6" s="6"/>
    </row>
    <row r="7" spans="3:13">
      <c r="K7" s="6"/>
    </row>
    <row r="8" spans="3:13">
      <c r="K8" s="6"/>
    </row>
    <row r="11" spans="3:13">
      <c r="C11" s="310" t="str">
        <f>+Portada!B12</f>
        <v>24XORO</v>
      </c>
      <c r="D11" s="310"/>
      <c r="E11" s="310"/>
      <c r="F11" s="310"/>
      <c r="G11" s="310"/>
      <c r="H11" s="310"/>
      <c r="I11" s="310"/>
      <c r="J11" s="310"/>
      <c r="K11" s="310"/>
    </row>
    <row r="12" spans="3:13">
      <c r="C12" s="311" t="s">
        <v>338</v>
      </c>
      <c r="D12" s="311"/>
      <c r="E12" s="311"/>
      <c r="F12" s="311"/>
      <c r="G12" s="311"/>
      <c r="H12" s="311"/>
      <c r="I12" s="311"/>
      <c r="J12" s="311"/>
      <c r="K12" s="311"/>
    </row>
    <row r="13" spans="3:13">
      <c r="L13" s="7"/>
      <c r="M13" s="7"/>
    </row>
    <row r="15" spans="3:13">
      <c r="D15" s="7" t="s">
        <v>452</v>
      </c>
      <c r="E15" s="7" t="s">
        <v>451</v>
      </c>
      <c r="F15" s="211" t="s">
        <v>0</v>
      </c>
      <c r="I15" s="7" t="s">
        <v>452</v>
      </c>
      <c r="J15" s="7" t="s">
        <v>451</v>
      </c>
      <c r="K15" s="211" t="s">
        <v>0</v>
      </c>
    </row>
    <row r="16" spans="3:13">
      <c r="F16" s="212"/>
      <c r="I16" s="3"/>
      <c r="J16" s="3"/>
      <c r="K16" s="212"/>
    </row>
    <row r="17" spans="3:13">
      <c r="C17" s="8" t="s">
        <v>339</v>
      </c>
      <c r="D17" s="8"/>
      <c r="E17" s="8"/>
      <c r="F17" s="213"/>
      <c r="H17" s="9" t="s">
        <v>341</v>
      </c>
      <c r="I17" s="9"/>
      <c r="J17" s="9"/>
      <c r="K17" s="213"/>
      <c r="L17" s="10"/>
      <c r="M17" s="10"/>
    </row>
    <row r="18" spans="3:13">
      <c r="C18" s="8"/>
      <c r="D18" s="8"/>
      <c r="E18" s="8"/>
      <c r="F18" s="213"/>
      <c r="H18" s="9"/>
      <c r="I18" s="9"/>
      <c r="J18" s="9"/>
      <c r="K18" s="213"/>
      <c r="L18" s="10"/>
      <c r="M18" s="10"/>
    </row>
    <row r="19" spans="3:13">
      <c r="C19" s="8" t="s">
        <v>340</v>
      </c>
      <c r="D19" s="8"/>
      <c r="E19" s="8"/>
      <c r="F19" s="212"/>
      <c r="H19" s="8" t="s">
        <v>342</v>
      </c>
      <c r="I19" s="8"/>
      <c r="J19" s="8"/>
      <c r="K19" s="212"/>
    </row>
    <row r="20" spans="3:13">
      <c r="C20" s="11" t="s">
        <v>254</v>
      </c>
      <c r="D20" s="11">
        <f>SUMIFS(BZ!$K:$K,BZ!$B:$B,C20,BZ!$D:$D,"PR")</f>
        <v>0</v>
      </c>
      <c r="E20" s="11">
        <f>SUMIFS(BZ!$K:$K,BZ!$B:$B,C20,BZ!$D:$D,"PNR")</f>
        <v>9381223.3300000001</v>
      </c>
      <c r="F20" s="212">
        <f>D20+E20</f>
        <v>9381223.3300000001</v>
      </c>
      <c r="G20" s="299"/>
      <c r="H20" s="12" t="s">
        <v>266</v>
      </c>
      <c r="I20" s="11">
        <f>SUMIFS(BZ!$K:$K,BZ!$B:$B,H20,BZ!$D:$D,"PR")</f>
        <v>0</v>
      </c>
      <c r="J20" s="11">
        <f>SUMIFS(BZ!$K:$K,BZ!$B:$B,H20,BZ!$D:$D,"PNR")</f>
        <v>0</v>
      </c>
      <c r="K20" s="212">
        <f t="shared" ref="K20:K29" si="0">I20+J20</f>
        <v>0</v>
      </c>
    </row>
    <row r="21" spans="3:13">
      <c r="C21" s="11" t="s">
        <v>255</v>
      </c>
      <c r="D21" s="11">
        <f>SUMIFS(BZ!$K:$K,BZ!$B:$B,C21,BZ!$D:$D,"PR")</f>
        <v>0</v>
      </c>
      <c r="E21" s="11">
        <f>SUMIFS(BZ!$K:$K,BZ!$B:$B,C21,BZ!$D:$D,"PNR")</f>
        <v>0</v>
      </c>
      <c r="F21" s="212">
        <f>D21+E21</f>
        <v>0</v>
      </c>
      <c r="H21" s="12" t="s">
        <v>202</v>
      </c>
      <c r="I21" s="11">
        <f>SUMIFS(BZ!$K:$K,BZ!$B:$B,H21,BZ!$D:$D,"PR")</f>
        <v>0</v>
      </c>
      <c r="J21" s="11">
        <f>SUMIFS(BZ!$K:$K,BZ!$B:$B,H21,BZ!$D:$D,"PNR")</f>
        <v>1436890.5</v>
      </c>
      <c r="K21" s="212">
        <f t="shared" si="0"/>
        <v>1436890.5</v>
      </c>
      <c r="L21" s="299"/>
    </row>
    <row r="22" spans="3:13">
      <c r="C22" s="11" t="s">
        <v>7</v>
      </c>
      <c r="D22" s="11">
        <f>SUMIFS(BZ!$K:$K,BZ!$B:$B,C22,BZ!$D:$D,"PR")</f>
        <v>0</v>
      </c>
      <c r="E22" s="11">
        <f>SUMIFS(BZ!$K:$K,BZ!$B:$B,C22,BZ!$D:$D,"PNR")</f>
        <v>760916.95</v>
      </c>
      <c r="F22" s="212">
        <f t="shared" ref="F22:F27" si="1">D22+E22</f>
        <v>760916.95</v>
      </c>
      <c r="G22" s="299"/>
      <c r="H22" s="12" t="s">
        <v>267</v>
      </c>
      <c r="I22" s="11">
        <f>SUMIFS(BZ!$K:$K,BZ!$B:$B,H22,BZ!$D:$D,"PR")</f>
        <v>0</v>
      </c>
      <c r="J22" s="11">
        <f>SUMIFS(BZ!$K:$K,BZ!$B:$B,H22,BZ!$D:$D,"PNR")</f>
        <v>0</v>
      </c>
      <c r="K22" s="212">
        <f t="shared" si="0"/>
        <v>0</v>
      </c>
    </row>
    <row r="23" spans="3:13">
      <c r="C23" s="11" t="s">
        <v>256</v>
      </c>
      <c r="D23" s="11">
        <f>SUMIFS(BZ!$K:$K,BZ!$B:$B,C23,BZ!$D:$D,"PR")</f>
        <v>0</v>
      </c>
      <c r="E23" s="11">
        <f>SUMIFS(BZ!$K:$K,BZ!$B:$B,C23,BZ!$D:$D,"PNR")</f>
        <v>19279503.140000001</v>
      </c>
      <c r="F23" s="212">
        <f t="shared" si="1"/>
        <v>19279503.140000001</v>
      </c>
      <c r="G23" s="299"/>
      <c r="H23" s="12" t="s">
        <v>268</v>
      </c>
      <c r="I23" s="11">
        <f>SUMIFS(BZ!$K:$K,BZ!$B:$B,H23,BZ!$D:$D,"PR")</f>
        <v>0</v>
      </c>
      <c r="J23" s="11">
        <f>SUMIFS(BZ!$K:$K,BZ!$B:$B,H23,BZ!$D:$D,"PNR")</f>
        <v>0</v>
      </c>
      <c r="K23" s="212">
        <f t="shared" si="0"/>
        <v>0</v>
      </c>
    </row>
    <row r="24" spans="3:13">
      <c r="C24" s="11" t="s">
        <v>15</v>
      </c>
      <c r="D24" s="11">
        <f>SUMIFS(BZ!$K:$K,BZ!$B:$B,C24,BZ!$D:$D,"PR")</f>
        <v>0</v>
      </c>
      <c r="E24" s="11">
        <f>SUMIFS(BZ!$K:$K,BZ!$B:$B,C24,BZ!$D:$D,"PNR")</f>
        <v>0</v>
      </c>
      <c r="F24" s="212">
        <f t="shared" si="1"/>
        <v>0</v>
      </c>
      <c r="H24" s="4" t="s">
        <v>16</v>
      </c>
      <c r="I24" s="11">
        <f>SUMIFS(BZ!$K:$K,BZ!$B:$B,H24,BZ!$D:$D,"PR")</f>
        <v>0</v>
      </c>
      <c r="J24" s="11">
        <f>SUMIFS(BZ!$K:$K,BZ!$B:$B,H24,BZ!$D:$D,"PNR")</f>
        <v>29258718.149999999</v>
      </c>
      <c r="K24" s="212">
        <f t="shared" si="0"/>
        <v>29258718.149999999</v>
      </c>
      <c r="L24" s="299"/>
    </row>
    <row r="25" spans="3:13">
      <c r="C25" s="11" t="s">
        <v>257</v>
      </c>
      <c r="D25" s="11">
        <f>SUMIFS(BZ!$K:$K,BZ!$B:$B,C25,BZ!$D:$D,"PR")</f>
        <v>0</v>
      </c>
      <c r="E25" s="11">
        <f>SUMIFS(BZ!$K:$K,BZ!$B:$B,C25,BZ!$D:$D,"PNR")</f>
        <v>0</v>
      </c>
      <c r="F25" s="212">
        <f t="shared" si="1"/>
        <v>0</v>
      </c>
      <c r="H25" s="4" t="s">
        <v>269</v>
      </c>
      <c r="I25" s="11">
        <f>SUMIFS(BZ!$K:$K,BZ!$B:$B,H25,BZ!$D:$D,"PR")</f>
        <v>0</v>
      </c>
      <c r="J25" s="11">
        <f>SUMIFS(BZ!$K:$K,BZ!$B:$B,H25,BZ!$D:$D,"PNR")</f>
        <v>0</v>
      </c>
      <c r="K25" s="212">
        <f t="shared" si="0"/>
        <v>0</v>
      </c>
    </row>
    <row r="26" spans="3:13">
      <c r="C26" s="11" t="s">
        <v>258</v>
      </c>
      <c r="D26" s="11">
        <f>SUMIFS(BZ!$K:$K,BZ!$B:$B,C26,BZ!$D:$D,"PR")</f>
        <v>0</v>
      </c>
      <c r="E26" s="11">
        <f>SUMIFS(BZ!$K:$K,BZ!$B:$B,C26,BZ!$D:$D,"PNR")</f>
        <v>734956.78</v>
      </c>
      <c r="F26" s="212">
        <f t="shared" si="1"/>
        <v>734956.78</v>
      </c>
      <c r="G26" s="299"/>
      <c r="H26" s="4" t="s">
        <v>270</v>
      </c>
      <c r="I26" s="11">
        <f>SUMIFS(BZ!$K:$K,BZ!$B:$B,H26,BZ!$D:$D,"PR")</f>
        <v>0</v>
      </c>
      <c r="J26" s="11">
        <f>SUMIFS(BZ!$K:$K,BZ!$B:$B,H26,BZ!$D:$D,"PNR")</f>
        <v>348787.81</v>
      </c>
      <c r="K26" s="212">
        <f t="shared" si="0"/>
        <v>348787.81</v>
      </c>
    </row>
    <row r="27" spans="3:13">
      <c r="C27" s="3" t="s">
        <v>372</v>
      </c>
      <c r="D27" s="11">
        <f>SUMIFS(BZ!$K:$K,BZ!$B:$B,C27,BZ!$D:$D,"PR")</f>
        <v>0</v>
      </c>
      <c r="E27" s="11">
        <f>SUMIFS(BZ!$K:$K,BZ!$B:$B,C27,BZ!$D:$D,"PNR")</f>
        <v>0</v>
      </c>
      <c r="F27" s="212">
        <f t="shared" si="1"/>
        <v>0</v>
      </c>
      <c r="H27" s="4" t="s">
        <v>271</v>
      </c>
      <c r="I27" s="11">
        <f>SUMIFS(BZ!$K:$K,BZ!$B:$B,H27,BZ!$D:$D,"PR")</f>
        <v>0</v>
      </c>
      <c r="J27" s="11">
        <f>SUMIFS(BZ!$K:$K,BZ!$B:$B,H27,BZ!$D:$D,"PNR")</f>
        <v>292620.91000000003</v>
      </c>
      <c r="K27" s="212">
        <f t="shared" si="0"/>
        <v>292620.91000000003</v>
      </c>
    </row>
    <row r="28" spans="3:13">
      <c r="C28" s="11" t="s">
        <v>135</v>
      </c>
      <c r="D28" s="11">
        <f>SUMIFS(BZ!$K:$K,BZ!$B:$B,C28,BZ!$D:$D,"PR")</f>
        <v>0</v>
      </c>
      <c r="E28" s="11">
        <f>SUMIFS(BZ!$K:$K,BZ!$B:$B,C28,BZ!$D:$D,"PNR")</f>
        <v>0</v>
      </c>
      <c r="F28" s="212">
        <f>D28+E28</f>
        <v>0</v>
      </c>
      <c r="H28" s="4" t="s">
        <v>272</v>
      </c>
      <c r="I28" s="11">
        <f>SUMIFS(BZ!$K:$K,BZ!$B:$B,H28,BZ!$D:$D,"PR")</f>
        <v>0</v>
      </c>
      <c r="J28" s="11">
        <f>SUMIFS(BZ!$K:$K,BZ!$B:$B,H28,BZ!$D:$D,"PNR")</f>
        <v>211275.44</v>
      </c>
      <c r="K28" s="212">
        <f t="shared" si="0"/>
        <v>211275.44</v>
      </c>
    </row>
    <row r="29" spans="3:13">
      <c r="C29" s="3" t="s">
        <v>259</v>
      </c>
      <c r="D29" s="11">
        <f>SUMIFS(BZ!$K:$K,BZ!$B:$B,C29,BZ!$D:$D,"PR")</f>
        <v>0</v>
      </c>
      <c r="E29" s="11">
        <f>SUMIFS(BZ!$K:$K,BZ!$B:$B,C29,BZ!$D:$D,"PNR")</f>
        <v>0</v>
      </c>
      <c r="F29" s="212">
        <f>D29+E29</f>
        <v>0</v>
      </c>
      <c r="H29" s="4" t="s">
        <v>544</v>
      </c>
      <c r="I29" s="11">
        <f>SUMIFS(BZ!$K:$K,BZ!$B:$B,H29,BZ!$D:$D,"PR")</f>
        <v>0</v>
      </c>
      <c r="J29" s="11">
        <f>SUMIFS(BZ!$K:$K,BZ!$B:$B,H29,BZ!$D:$D,"PNR")</f>
        <v>0</v>
      </c>
      <c r="K29" s="212">
        <f t="shared" si="0"/>
        <v>0</v>
      </c>
    </row>
    <row r="30" spans="3:13">
      <c r="C30" s="3" t="s">
        <v>543</v>
      </c>
      <c r="D30" s="11">
        <f>SUMIFS(BZ!$K:$K,BZ!$B:$B,C30,BZ!$D:$D,"PR")</f>
        <v>0</v>
      </c>
      <c r="E30" s="11">
        <f>SUMIFS(BZ!$K:$K,BZ!$B:$B,C30,BZ!$D:$D,"PNR")</f>
        <v>0</v>
      </c>
      <c r="F30" s="212">
        <f>D30+E30</f>
        <v>0</v>
      </c>
    </row>
    <row r="31" spans="3:13">
      <c r="C31" s="3" t="s">
        <v>260</v>
      </c>
      <c r="D31" s="11">
        <f>SUMIFS(BZ!$K:$K,BZ!$B:$B,C31,BZ!$D:$D,"PR")</f>
        <v>0</v>
      </c>
      <c r="E31" s="11">
        <f>SUMIFS(BZ!$K:$K,BZ!$B:$B,C31,BZ!$D:$D,"PNR")</f>
        <v>0</v>
      </c>
      <c r="F31" s="212">
        <f>D31+E31</f>
        <v>0</v>
      </c>
      <c r="H31" s="8" t="s">
        <v>344</v>
      </c>
      <c r="I31" s="8"/>
      <c r="J31" s="8"/>
      <c r="K31" s="212"/>
    </row>
    <row r="32" spans="3:13">
      <c r="F32" s="212"/>
      <c r="H32" s="4" t="s">
        <v>273</v>
      </c>
      <c r="I32" s="11">
        <f>SUMIFS(BZ!$K:$K,BZ!$B:$B,H32,BZ!$D:$D,"PR")</f>
        <v>0</v>
      </c>
      <c r="J32" s="11">
        <f>SUMIFS(BZ!$K:$K,BZ!$B:$B,H32,BZ!$D:$D,"PNR")</f>
        <v>0</v>
      </c>
      <c r="K32" s="212">
        <f t="shared" ref="K32:K38" si="2">I32+J32</f>
        <v>0</v>
      </c>
    </row>
    <row r="33" spans="3:11">
      <c r="C33" s="8" t="s">
        <v>343</v>
      </c>
      <c r="D33" s="8"/>
      <c r="E33" s="8"/>
      <c r="F33" s="212"/>
      <c r="H33" s="4" t="s">
        <v>205</v>
      </c>
      <c r="I33" s="11">
        <f>SUMIFS(BZ!$K:$K,BZ!$B:$B,H33,BZ!$D:$D,"PR")</f>
        <v>0</v>
      </c>
      <c r="J33" s="11">
        <f>SUMIFS(BZ!$K:$K,BZ!$B:$B,H33,BZ!$D:$D,"PNR")</f>
        <v>0</v>
      </c>
      <c r="K33" s="212">
        <f t="shared" si="2"/>
        <v>0</v>
      </c>
    </row>
    <row r="34" spans="3:11">
      <c r="C34" s="3" t="s">
        <v>261</v>
      </c>
      <c r="D34" s="11">
        <f>SUMIFS(BZ!$K:$K,BZ!$B:$B,C34,BZ!$D:$D,"PR")</f>
        <v>0</v>
      </c>
      <c r="E34" s="11">
        <f>SUMIFS(BZ!$K:$K,BZ!$B:$B,C34,BZ!$D:$D,"PNR")</f>
        <v>167254.32999999999</v>
      </c>
      <c r="F34" s="212">
        <f t="shared" ref="F34:F41" si="3">D34+E34</f>
        <v>167254.32999999999</v>
      </c>
      <c r="G34" s="299"/>
      <c r="H34" s="4" t="s">
        <v>274</v>
      </c>
      <c r="I34" s="11">
        <f>SUMIFS(BZ!$K:$K,BZ!$B:$B,H34,BZ!$D:$D,"PR")</f>
        <v>0</v>
      </c>
      <c r="J34" s="11">
        <f>SUMIFS(BZ!$K:$K,BZ!$B:$B,H34,BZ!$D:$D,"PNR")</f>
        <v>0</v>
      </c>
      <c r="K34" s="212">
        <f t="shared" si="2"/>
        <v>0</v>
      </c>
    </row>
    <row r="35" spans="3:11">
      <c r="C35" s="3" t="s">
        <v>364</v>
      </c>
      <c r="D35" s="11">
        <f>-SUMIFS(BZ!$K:$K,BZ!$B:$B,C35,BZ!$D:$D,"PR")</f>
        <v>0</v>
      </c>
      <c r="E35" s="11">
        <f>-SUMIFS(BZ!$K:$K,BZ!$B:$B,C35,BZ!$D:$D,"PNR")</f>
        <v>-328721.6715</v>
      </c>
      <c r="F35" s="212">
        <f t="shared" si="3"/>
        <v>-328721.6715</v>
      </c>
      <c r="G35" s="299"/>
      <c r="H35" s="4" t="s">
        <v>136</v>
      </c>
      <c r="I35" s="11">
        <f>SUMIFS(BZ!$K:$K,BZ!$B:$B,H35,BZ!$D:$D,"PR")</f>
        <v>0</v>
      </c>
      <c r="J35" s="11">
        <f>SUMIFS(BZ!$K:$K,BZ!$B:$B,H35,BZ!$D:$D,"PNR")</f>
        <v>6618856.7400000002</v>
      </c>
      <c r="K35" s="212">
        <f t="shared" si="2"/>
        <v>6618856.7400000002</v>
      </c>
    </row>
    <row r="36" spans="3:11">
      <c r="C36" s="3" t="s">
        <v>262</v>
      </c>
      <c r="D36" s="11">
        <f>SUMIFS(BZ!$K:$K,BZ!$B:$B,C36,BZ!$D:$D,"PR")</f>
        <v>0</v>
      </c>
      <c r="E36" s="11">
        <f>SUMIFS(BZ!$K:$K,BZ!$B:$B,C36,BZ!$D:$D,"PNR")</f>
        <v>0</v>
      </c>
      <c r="F36" s="212">
        <f t="shared" si="3"/>
        <v>0</v>
      </c>
      <c r="H36" s="4" t="s">
        <v>275</v>
      </c>
      <c r="I36" s="11">
        <f>SUMIFS(BZ!$K:$K,BZ!$B:$B,H36,BZ!$D:$D,"PR")</f>
        <v>0</v>
      </c>
      <c r="J36" s="11">
        <f>SUMIFS(BZ!$K:$K,BZ!$B:$B,H36,BZ!$D:$D,"PNR")</f>
        <v>0</v>
      </c>
      <c r="K36" s="212">
        <f t="shared" si="2"/>
        <v>0</v>
      </c>
    </row>
    <row r="37" spans="3:11">
      <c r="C37" s="3" t="s">
        <v>200</v>
      </c>
      <c r="D37" s="11">
        <f>SUMIFS(BZ!$K:$K,BZ!$B:$B,C37,BZ!$D:$D,"PR")</f>
        <v>0</v>
      </c>
      <c r="E37" s="11">
        <f>SUMIFS(BZ!$K:$K,BZ!$B:$B,C37,BZ!$D:$D,"PNR")</f>
        <v>17522.96</v>
      </c>
      <c r="F37" s="212">
        <f t="shared" si="3"/>
        <v>17522.96</v>
      </c>
      <c r="G37" s="299"/>
      <c r="H37" s="4" t="s">
        <v>276</v>
      </c>
      <c r="I37" s="11">
        <f>SUMIFS(BZ!$K:$K,BZ!$B:$B,H37,BZ!$D:$D,"PR")</f>
        <v>0</v>
      </c>
      <c r="J37" s="11">
        <f>SUMIFS(BZ!$K:$K,BZ!$B:$B,H37,BZ!$D:$D,"PNR")</f>
        <v>0</v>
      </c>
      <c r="K37" s="212">
        <f t="shared" si="2"/>
        <v>0</v>
      </c>
    </row>
    <row r="38" spans="3:11">
      <c r="C38" s="3" t="s">
        <v>263</v>
      </c>
      <c r="D38" s="11">
        <f>SUMIFS(BZ!$K:$K,BZ!$B:$B,C38,BZ!$D:$D,"PR")</f>
        <v>0</v>
      </c>
      <c r="E38" s="11">
        <f>SUMIFS(BZ!$K:$K,BZ!$B:$B,C38,BZ!$D:$D,"PNR")</f>
        <v>0</v>
      </c>
      <c r="F38" s="212">
        <f t="shared" si="3"/>
        <v>0</v>
      </c>
      <c r="H38" s="4" t="s">
        <v>277</v>
      </c>
      <c r="I38" s="11">
        <f>SUMIFS(BZ!$K:$K,BZ!$B:$B,H38,BZ!$D:$D,"PR")</f>
        <v>0</v>
      </c>
      <c r="J38" s="11">
        <f>SUMIFS(BZ!$K:$K,BZ!$B:$B,H38,BZ!$D:$D,"PNR")</f>
        <v>0</v>
      </c>
      <c r="K38" s="212">
        <f t="shared" si="2"/>
        <v>0</v>
      </c>
    </row>
    <row r="39" spans="3:11">
      <c r="C39" s="3" t="s">
        <v>201</v>
      </c>
      <c r="D39" s="11">
        <f>SUMIFS(BZ!$K:$K,BZ!$B:$B,C39,BZ!$D:$D,"PR")</f>
        <v>0</v>
      </c>
      <c r="E39" s="11">
        <f>SUMIFS(BZ!$K:$K,BZ!$B:$B,C39,BZ!$D:$D,"PNR")</f>
        <v>4143641.83</v>
      </c>
      <c r="F39" s="212">
        <f t="shared" si="3"/>
        <v>4143641.83</v>
      </c>
      <c r="G39" s="299"/>
      <c r="K39" s="212"/>
    </row>
    <row r="40" spans="3:11">
      <c r="C40" s="3" t="s">
        <v>264</v>
      </c>
      <c r="D40" s="11">
        <f>SUMIFS(BZ!$K:$K,BZ!$B:$B,C40,BZ!$D:$D,"PR")</f>
        <v>0</v>
      </c>
      <c r="E40" s="11">
        <f>SUMIFS(BZ!$K:$K,BZ!$B:$B,C40,BZ!$D:$D,"PNR")</f>
        <v>0</v>
      </c>
      <c r="F40" s="212">
        <f t="shared" si="3"/>
        <v>0</v>
      </c>
      <c r="H40" s="9" t="s">
        <v>346</v>
      </c>
      <c r="I40" s="13">
        <f>SUM(I20:I29,I32:I38)</f>
        <v>0</v>
      </c>
      <c r="J40" s="13">
        <f>SUM(J20:J29,J32:J38)</f>
        <v>38167149.549999997</v>
      </c>
      <c r="K40" s="212">
        <f>I40+J40</f>
        <v>38167149.549999997</v>
      </c>
    </row>
    <row r="41" spans="3:11">
      <c r="C41" s="3" t="s">
        <v>265</v>
      </c>
      <c r="D41" s="11">
        <f>SUMIFS(BZ!$K:$K,BZ!$B:$B,C41,BZ!$D:$D,"PR")</f>
        <v>0</v>
      </c>
      <c r="E41" s="11">
        <f>SUMIFS(BZ!$K:$K,BZ!$B:$B,C41,BZ!$D:$D,"PNR")</f>
        <v>0</v>
      </c>
      <c r="F41" s="212">
        <f t="shared" si="3"/>
        <v>0</v>
      </c>
      <c r="K41" s="212"/>
    </row>
    <row r="42" spans="3:11">
      <c r="C42" s="3" t="s">
        <v>542</v>
      </c>
      <c r="D42" s="11">
        <f>SUMIFS(BZ!$K:$K,BZ!$B:$B,C42,BZ!$D:$D,"PR")</f>
        <v>0</v>
      </c>
      <c r="E42" s="11">
        <f>SUMIFS(BZ!$K:$K,BZ!$B:$B,C42,BZ!$D:$D,"PNR")</f>
        <v>49573.520000000004</v>
      </c>
      <c r="F42" s="212">
        <f t="shared" ref="F42" si="4">D42+E42</f>
        <v>49573.520000000004</v>
      </c>
      <c r="G42" s="299"/>
      <c r="H42" s="9" t="s">
        <v>137</v>
      </c>
      <c r="I42" s="9"/>
      <c r="J42" s="9"/>
      <c r="K42" s="212"/>
    </row>
    <row r="43" spans="3:11">
      <c r="K43" s="212"/>
    </row>
    <row r="44" spans="3:11">
      <c r="C44" s="8" t="s">
        <v>345</v>
      </c>
      <c r="D44" s="13">
        <f>SUM(D20:D31,D34:D42)</f>
        <v>0</v>
      </c>
      <c r="E44" s="13">
        <f>SUM(E20:E31,E34:E42)</f>
        <v>34205871.168500006</v>
      </c>
      <c r="F44" s="212">
        <f>D44+E44</f>
        <v>34205871.168500006</v>
      </c>
      <c r="H44" s="4" t="s">
        <v>209</v>
      </c>
      <c r="I44" s="11">
        <f>SUMIFS(BZ!$K:$K,BZ!$B:$B,H44,BZ!$D:$D,"PR")</f>
        <v>0</v>
      </c>
      <c r="J44" s="11">
        <f>SUMIFS(BZ!$K:$K,BZ!$B:$B,H44,BZ!$D:$D,"PNR")</f>
        <v>10196207.789999999</v>
      </c>
      <c r="K44" s="212">
        <f t="shared" ref="K44:K45" si="5">I44+J44</f>
        <v>10196207.789999999</v>
      </c>
    </row>
    <row r="45" spans="3:11">
      <c r="F45" s="13"/>
      <c r="H45" s="4" t="s">
        <v>138</v>
      </c>
      <c r="I45" s="11">
        <f>SUMIFS(BZ!$K:$K,BZ!$B:$B,H45,BZ!$D:$D,"PR")</f>
        <v>0</v>
      </c>
      <c r="J45" s="11">
        <f>SUMIFS(BZ!$K:$K,BZ!$B:$B,H45,BZ!$D:$D,"PNR")</f>
        <v>0</v>
      </c>
      <c r="K45" s="212">
        <f t="shared" si="5"/>
        <v>0</v>
      </c>
    </row>
    <row r="46" spans="3:11">
      <c r="F46" s="13"/>
      <c r="H46" s="4" t="s">
        <v>139</v>
      </c>
      <c r="I46" s="11">
        <f>SUMIFS(BZ!$K:$K,BZ!$B:$B,H46,BZ!$D:$D,"PR")</f>
        <v>0</v>
      </c>
      <c r="J46" s="11">
        <f>SUMIFS(BZ!$K:$K,BZ!$B:$B,H46,BZ!$D:$D,"PNR")</f>
        <v>-14041396.069999998</v>
      </c>
      <c r="K46" s="212">
        <f t="shared" ref="K46" si="6">I46+J46</f>
        <v>-14041396.069999998</v>
      </c>
    </row>
    <row r="47" spans="3:11">
      <c r="F47" s="13"/>
      <c r="H47" s="4" t="s">
        <v>541</v>
      </c>
      <c r="I47" s="11">
        <f>ER!C73</f>
        <v>0</v>
      </c>
      <c r="J47" s="11">
        <f>ER!D73</f>
        <v>-116090.10149999936</v>
      </c>
      <c r="K47" s="212">
        <f>I47+J47</f>
        <v>-116090.10149999936</v>
      </c>
    </row>
    <row r="48" spans="3:11">
      <c r="F48" s="13"/>
      <c r="H48" s="4" t="s">
        <v>240</v>
      </c>
      <c r="I48" s="11">
        <f>SUMIFS(BZ!$K:$K,BZ!$B:$B,H48,BZ!$D:$D,"PR")</f>
        <v>0</v>
      </c>
      <c r="J48" s="11">
        <f>SUMIFS(BZ!$K:$K,BZ!$B:$B,H48,BZ!$D:$D,"PNR")</f>
        <v>0</v>
      </c>
      <c r="K48" s="212">
        <f>I48+J48</f>
        <v>0</v>
      </c>
    </row>
    <row r="49" spans="6:13">
      <c r="F49" s="13"/>
      <c r="H49" s="4" t="s">
        <v>278</v>
      </c>
      <c r="I49" s="11">
        <f>SUMIFS(BZ!$K:$K,BZ!$B:$B,H49,BZ!$D:$D,"PR")</f>
        <v>0</v>
      </c>
      <c r="J49" s="11">
        <f>SUMIFS(BZ!$K:$K,BZ!$B:$B,H49,BZ!$D:$D,"PNR")</f>
        <v>0</v>
      </c>
      <c r="K49" s="212">
        <f>I49+J49</f>
        <v>0</v>
      </c>
    </row>
    <row r="50" spans="6:13">
      <c r="F50" s="13"/>
      <c r="H50" s="4" t="s">
        <v>279</v>
      </c>
      <c r="I50" s="11">
        <f>SUMIFS(BZ!$K:$K,BZ!$B:$B,H50,BZ!$D:$D,"PR")</f>
        <v>0</v>
      </c>
      <c r="J50" s="11">
        <f>SUMIFS(BZ!$K:$K,BZ!$B:$B,H50,BZ!$D:$D,"PNR")</f>
        <v>0</v>
      </c>
      <c r="K50" s="212">
        <f>I50+J50</f>
        <v>0</v>
      </c>
      <c r="M50" s="15"/>
    </row>
    <row r="51" spans="6:13">
      <c r="F51" s="13"/>
      <c r="K51" s="212"/>
      <c r="L51" s="15"/>
      <c r="M51" s="15"/>
    </row>
    <row r="52" spans="6:13">
      <c r="F52" s="105"/>
      <c r="H52" s="9" t="s">
        <v>347</v>
      </c>
      <c r="I52" s="5">
        <f>SUM(I44:I50)</f>
        <v>0</v>
      </c>
      <c r="J52" s="5">
        <f>SUM(J44:J50)</f>
        <v>-3961278.3814999987</v>
      </c>
      <c r="K52" s="212">
        <f>I52+J52</f>
        <v>-3961278.3814999987</v>
      </c>
      <c r="L52" s="15"/>
      <c r="M52" s="15"/>
    </row>
    <row r="53" spans="6:13">
      <c r="F53" s="106"/>
      <c r="K53" s="212"/>
      <c r="L53" s="15"/>
    </row>
    <row r="54" spans="6:13">
      <c r="F54" s="105"/>
      <c r="H54" s="9" t="s">
        <v>348</v>
      </c>
      <c r="I54" s="13">
        <f>I40+I52</f>
        <v>0</v>
      </c>
      <c r="J54" s="13">
        <f>J40+J52</f>
        <v>34205871.168499999</v>
      </c>
      <c r="K54" s="212">
        <f>I54+J54</f>
        <v>34205871.168499999</v>
      </c>
      <c r="L54" s="16"/>
    </row>
    <row r="55" spans="6:13">
      <c r="F55" s="105"/>
      <c r="K55" s="14"/>
      <c r="L55" s="14"/>
    </row>
    <row r="56" spans="6:13">
      <c r="F56" s="105"/>
      <c r="K56" s="109">
        <f>F44-K54</f>
        <v>0</v>
      </c>
      <c r="L56" s="14"/>
      <c r="M56" s="15"/>
    </row>
    <row r="57" spans="6:13">
      <c r="F57" s="105"/>
      <c r="K57" s="14"/>
      <c r="L57" s="16"/>
      <c r="M57" s="15"/>
    </row>
    <row r="58" spans="6:13">
      <c r="F58" s="105"/>
      <c r="K58" s="16"/>
      <c r="L58" s="16"/>
      <c r="M58" s="15"/>
    </row>
    <row r="59" spans="6:13">
      <c r="F59" s="105"/>
      <c r="K59" s="14"/>
      <c r="L59" s="16"/>
      <c r="M59" s="15"/>
    </row>
    <row r="60" spans="6:13">
      <c r="F60" s="105"/>
      <c r="K60" s="14"/>
      <c r="L60" s="16"/>
      <c r="M60" s="15"/>
    </row>
    <row r="61" spans="6:13">
      <c r="F61" s="105"/>
      <c r="K61" s="14"/>
      <c r="L61" s="16"/>
      <c r="M61" s="15"/>
    </row>
    <row r="62" spans="6:13">
      <c r="F62" s="105"/>
      <c r="H62" s="17"/>
      <c r="I62" s="17"/>
      <c r="J62" s="17"/>
      <c r="K62" s="16"/>
      <c r="L62" s="16"/>
      <c r="M62" s="15"/>
    </row>
    <row r="63" spans="6:13">
      <c r="F63" s="105"/>
      <c r="K63" s="14"/>
      <c r="L63" s="16"/>
      <c r="M63" s="15"/>
    </row>
    <row r="64" spans="6:13">
      <c r="F64" s="105"/>
      <c r="K64" s="14"/>
      <c r="L64" s="16"/>
      <c r="M64" s="18"/>
    </row>
    <row r="65" spans="3:13">
      <c r="F65" s="106"/>
      <c r="K65" s="14"/>
      <c r="L65" s="19"/>
      <c r="M65" s="18"/>
    </row>
    <row r="66" spans="3:13">
      <c r="F66" s="106"/>
      <c r="K66" s="14"/>
      <c r="L66" s="19"/>
      <c r="M66" s="5" t="s">
        <v>1</v>
      </c>
    </row>
    <row r="67" spans="3:13">
      <c r="F67" s="16"/>
      <c r="K67" s="16"/>
      <c r="L67" s="14"/>
    </row>
    <row r="68" spans="3:13">
      <c r="C68" s="20"/>
      <c r="D68" s="20"/>
      <c r="E68" s="20"/>
      <c r="F68" s="19"/>
      <c r="K68" s="14"/>
      <c r="L68" s="14"/>
    </row>
    <row r="69" spans="3:13">
      <c r="F69" s="14"/>
      <c r="K69" s="16"/>
      <c r="L69" s="14"/>
    </row>
    <row r="70" spans="3:13">
      <c r="F70" s="14"/>
      <c r="H70" s="21"/>
      <c r="I70" s="21"/>
      <c r="J70" s="21"/>
      <c r="K70" s="19"/>
      <c r="L70" s="14"/>
    </row>
    <row r="71" spans="3:13">
      <c r="F71" s="14"/>
      <c r="K71" s="14"/>
    </row>
    <row r="72" spans="3:13">
      <c r="H72" s="22"/>
      <c r="I72" s="22"/>
      <c r="J72" s="22"/>
      <c r="K72" s="14"/>
    </row>
    <row r="73" spans="3:13">
      <c r="K73" s="14"/>
    </row>
  </sheetData>
  <mergeCells count="2">
    <mergeCell ref="C11:K11"/>
    <mergeCell ref="C12:K12"/>
  </mergeCells>
  <pageMargins left="0.7" right="0.7" top="0.75" bottom="0.75" header="0.3" footer="0.3"/>
  <pageSetup scale="4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3C69-8961-414D-86B6-34F65DCA34AA}">
  <sheetPr>
    <tabColor theme="3"/>
  </sheetPr>
  <dimension ref="B1:N1019"/>
  <sheetViews>
    <sheetView workbookViewId="0"/>
  </sheetViews>
  <sheetFormatPr baseColWidth="10" defaultColWidth="11.42578125" defaultRowHeight="12.75"/>
  <cols>
    <col min="1" max="1" width="8.140625" style="34" customWidth="1"/>
    <col min="2" max="9" width="11.42578125" style="34"/>
    <col min="10" max="10" width="15.28515625" style="34" bestFit="1" customWidth="1"/>
    <col min="11" max="265" width="11.42578125" style="34"/>
    <col min="266" max="266" width="14.5703125" style="34" bestFit="1" customWidth="1"/>
    <col min="267" max="521" width="11.42578125" style="34"/>
    <col min="522" max="522" width="14.5703125" style="34" bestFit="1" customWidth="1"/>
    <col min="523" max="777" width="11.42578125" style="34"/>
    <col min="778" max="778" width="14.5703125" style="34" bestFit="1" customWidth="1"/>
    <col min="779" max="1033" width="11.42578125" style="34"/>
    <col min="1034" max="1034" width="14.5703125" style="34" bestFit="1" customWidth="1"/>
    <col min="1035" max="1289" width="11.42578125" style="34"/>
    <col min="1290" max="1290" width="14.5703125" style="34" bestFit="1" customWidth="1"/>
    <col min="1291" max="1545" width="11.42578125" style="34"/>
    <col min="1546" max="1546" width="14.5703125" style="34" bestFit="1" customWidth="1"/>
    <col min="1547" max="1801" width="11.42578125" style="34"/>
    <col min="1802" max="1802" width="14.5703125" style="34" bestFit="1" customWidth="1"/>
    <col min="1803" max="2057" width="11.42578125" style="34"/>
    <col min="2058" max="2058" width="14.5703125" style="34" bestFit="1" customWidth="1"/>
    <col min="2059" max="2313" width="11.42578125" style="34"/>
    <col min="2314" max="2314" width="14.5703125" style="34" bestFit="1" customWidth="1"/>
    <col min="2315" max="2569" width="11.42578125" style="34"/>
    <col min="2570" max="2570" width="14.5703125" style="34" bestFit="1" customWidth="1"/>
    <col min="2571" max="2825" width="11.42578125" style="34"/>
    <col min="2826" max="2826" width="14.5703125" style="34" bestFit="1" customWidth="1"/>
    <col min="2827" max="3081" width="11.42578125" style="34"/>
    <col min="3082" max="3082" width="14.5703125" style="34" bestFit="1" customWidth="1"/>
    <col min="3083" max="3337" width="11.42578125" style="34"/>
    <col min="3338" max="3338" width="14.5703125" style="34" bestFit="1" customWidth="1"/>
    <col min="3339" max="3593" width="11.42578125" style="34"/>
    <col min="3594" max="3594" width="14.5703125" style="34" bestFit="1" customWidth="1"/>
    <col min="3595" max="3849" width="11.42578125" style="34"/>
    <col min="3850" max="3850" width="14.5703125" style="34" bestFit="1" customWidth="1"/>
    <col min="3851" max="4105" width="11.42578125" style="34"/>
    <col min="4106" max="4106" width="14.5703125" style="34" bestFit="1" customWidth="1"/>
    <col min="4107" max="4361" width="11.42578125" style="34"/>
    <col min="4362" max="4362" width="14.5703125" style="34" bestFit="1" customWidth="1"/>
    <col min="4363" max="4617" width="11.42578125" style="34"/>
    <col min="4618" max="4618" width="14.5703125" style="34" bestFit="1" customWidth="1"/>
    <col min="4619" max="4873" width="11.42578125" style="34"/>
    <col min="4874" max="4874" width="14.5703125" style="34" bestFit="1" customWidth="1"/>
    <col min="4875" max="5129" width="11.42578125" style="34"/>
    <col min="5130" max="5130" width="14.5703125" style="34" bestFit="1" customWidth="1"/>
    <col min="5131" max="5385" width="11.42578125" style="34"/>
    <col min="5386" max="5386" width="14.5703125" style="34" bestFit="1" customWidth="1"/>
    <col min="5387" max="5641" width="11.42578125" style="34"/>
    <col min="5642" max="5642" width="14.5703125" style="34" bestFit="1" customWidth="1"/>
    <col min="5643" max="5897" width="11.42578125" style="34"/>
    <col min="5898" max="5898" width="14.5703125" style="34" bestFit="1" customWidth="1"/>
    <col min="5899" max="6153" width="11.42578125" style="34"/>
    <col min="6154" max="6154" width="14.5703125" style="34" bestFit="1" customWidth="1"/>
    <col min="6155" max="6409" width="11.42578125" style="34"/>
    <col min="6410" max="6410" width="14.5703125" style="34" bestFit="1" customWidth="1"/>
    <col min="6411" max="6665" width="11.42578125" style="34"/>
    <col min="6666" max="6666" width="14.5703125" style="34" bestFit="1" customWidth="1"/>
    <col min="6667" max="6921" width="11.42578125" style="34"/>
    <col min="6922" max="6922" width="14.5703125" style="34" bestFit="1" customWidth="1"/>
    <col min="6923" max="7177" width="11.42578125" style="34"/>
    <col min="7178" max="7178" width="14.5703125" style="34" bestFit="1" customWidth="1"/>
    <col min="7179" max="7433" width="11.42578125" style="34"/>
    <col min="7434" max="7434" width="14.5703125" style="34" bestFit="1" customWidth="1"/>
    <col min="7435" max="7689" width="11.42578125" style="34"/>
    <col min="7690" max="7690" width="14.5703125" style="34" bestFit="1" customWidth="1"/>
    <col min="7691" max="7945" width="11.42578125" style="34"/>
    <col min="7946" max="7946" width="14.5703125" style="34" bestFit="1" customWidth="1"/>
    <col min="7947" max="8201" width="11.42578125" style="34"/>
    <col min="8202" max="8202" width="14.5703125" style="34" bestFit="1" customWidth="1"/>
    <col min="8203" max="8457" width="11.42578125" style="34"/>
    <col min="8458" max="8458" width="14.5703125" style="34" bestFit="1" customWidth="1"/>
    <col min="8459" max="8713" width="11.42578125" style="34"/>
    <col min="8714" max="8714" width="14.5703125" style="34" bestFit="1" customWidth="1"/>
    <col min="8715" max="8969" width="11.42578125" style="34"/>
    <col min="8970" max="8970" width="14.5703125" style="34" bestFit="1" customWidth="1"/>
    <col min="8971" max="9225" width="11.42578125" style="34"/>
    <col min="9226" max="9226" width="14.5703125" style="34" bestFit="1" customWidth="1"/>
    <col min="9227" max="9481" width="11.42578125" style="34"/>
    <col min="9482" max="9482" width="14.5703125" style="34" bestFit="1" customWidth="1"/>
    <col min="9483" max="9737" width="11.42578125" style="34"/>
    <col min="9738" max="9738" width="14.5703125" style="34" bestFit="1" customWidth="1"/>
    <col min="9739" max="9993" width="11.42578125" style="34"/>
    <col min="9994" max="9994" width="14.5703125" style="34" bestFit="1" customWidth="1"/>
    <col min="9995" max="10249" width="11.42578125" style="34"/>
    <col min="10250" max="10250" width="14.5703125" style="34" bestFit="1" customWidth="1"/>
    <col min="10251" max="10505" width="11.42578125" style="34"/>
    <col min="10506" max="10506" width="14.5703125" style="34" bestFit="1" customWidth="1"/>
    <col min="10507" max="10761" width="11.42578125" style="34"/>
    <col min="10762" max="10762" width="14.5703125" style="34" bestFit="1" customWidth="1"/>
    <col min="10763" max="11017" width="11.42578125" style="34"/>
    <col min="11018" max="11018" width="14.5703125" style="34" bestFit="1" customWidth="1"/>
    <col min="11019" max="11273" width="11.42578125" style="34"/>
    <col min="11274" max="11274" width="14.5703125" style="34" bestFit="1" customWidth="1"/>
    <col min="11275" max="11529" width="11.42578125" style="34"/>
    <col min="11530" max="11530" width="14.5703125" style="34" bestFit="1" customWidth="1"/>
    <col min="11531" max="11785" width="11.42578125" style="34"/>
    <col min="11786" max="11786" width="14.5703125" style="34" bestFit="1" customWidth="1"/>
    <col min="11787" max="12041" width="11.42578125" style="34"/>
    <col min="12042" max="12042" width="14.5703125" style="34" bestFit="1" customWidth="1"/>
    <col min="12043" max="12297" width="11.42578125" style="34"/>
    <col min="12298" max="12298" width="14.5703125" style="34" bestFit="1" customWidth="1"/>
    <col min="12299" max="12553" width="11.42578125" style="34"/>
    <col min="12554" max="12554" width="14.5703125" style="34" bestFit="1" customWidth="1"/>
    <col min="12555" max="12809" width="11.42578125" style="34"/>
    <col min="12810" max="12810" width="14.5703125" style="34" bestFit="1" customWidth="1"/>
    <col min="12811" max="13065" width="11.42578125" style="34"/>
    <col min="13066" max="13066" width="14.5703125" style="34" bestFit="1" customWidth="1"/>
    <col min="13067" max="13321" width="11.42578125" style="34"/>
    <col min="13322" max="13322" width="14.5703125" style="34" bestFit="1" customWidth="1"/>
    <col min="13323" max="13577" width="11.42578125" style="34"/>
    <col min="13578" max="13578" width="14.5703125" style="34" bestFit="1" customWidth="1"/>
    <col min="13579" max="13833" width="11.42578125" style="34"/>
    <col min="13834" max="13834" width="14.5703125" style="34" bestFit="1" customWidth="1"/>
    <col min="13835" max="14089" width="11.42578125" style="34"/>
    <col min="14090" max="14090" width="14.5703125" style="34" bestFit="1" customWidth="1"/>
    <col min="14091" max="14345" width="11.42578125" style="34"/>
    <col min="14346" max="14346" width="14.5703125" style="34" bestFit="1" customWidth="1"/>
    <col min="14347" max="14601" width="11.42578125" style="34"/>
    <col min="14602" max="14602" width="14.5703125" style="34" bestFit="1" customWidth="1"/>
    <col min="14603" max="14857" width="11.42578125" style="34"/>
    <col min="14858" max="14858" width="14.5703125" style="34" bestFit="1" customWidth="1"/>
    <col min="14859" max="15113" width="11.42578125" style="34"/>
    <col min="15114" max="15114" width="14.5703125" style="34" bestFit="1" customWidth="1"/>
    <col min="15115" max="15369" width="11.42578125" style="34"/>
    <col min="15370" max="15370" width="14.5703125" style="34" bestFit="1" customWidth="1"/>
    <col min="15371" max="15625" width="11.42578125" style="34"/>
    <col min="15626" max="15626" width="14.5703125" style="34" bestFit="1" customWidth="1"/>
    <col min="15627" max="15881" width="11.42578125" style="34"/>
    <col min="15882" max="15882" width="14.5703125" style="34" bestFit="1" customWidth="1"/>
    <col min="15883" max="16137" width="11.42578125" style="34"/>
    <col min="16138" max="16138" width="14.5703125" style="34" bestFit="1" customWidth="1"/>
    <col min="16139" max="16384" width="11.42578125" style="34"/>
  </cols>
  <sheetData>
    <row r="1" spans="2:14">
      <c r="B1" s="312" t="str">
        <f>Portada!B12</f>
        <v>24XORO</v>
      </c>
      <c r="C1" s="313"/>
      <c r="D1" s="313"/>
      <c r="E1" s="313"/>
      <c r="F1" s="313"/>
      <c r="G1" s="313"/>
      <c r="H1" s="313"/>
      <c r="I1" s="313"/>
      <c r="J1" s="313"/>
      <c r="K1" s="35"/>
      <c r="L1" s="35"/>
      <c r="M1" s="35"/>
      <c r="N1" s="35"/>
    </row>
    <row r="2" spans="2:14">
      <c r="B2" s="312" t="s">
        <v>196</v>
      </c>
      <c r="C2" s="313"/>
      <c r="D2" s="313"/>
      <c r="E2" s="313"/>
      <c r="F2" s="313"/>
      <c r="G2" s="313"/>
      <c r="H2" s="313"/>
      <c r="I2" s="313"/>
      <c r="J2" s="313"/>
      <c r="K2" s="35"/>
      <c r="L2" s="35"/>
      <c r="M2" s="35"/>
      <c r="N2" s="35"/>
    </row>
    <row r="3" spans="2:14">
      <c r="B3" s="314" t="s">
        <v>197</v>
      </c>
      <c r="C3" s="313"/>
      <c r="D3" s="313"/>
      <c r="E3" s="313"/>
      <c r="F3" s="313"/>
      <c r="G3" s="313"/>
      <c r="H3" s="313"/>
      <c r="I3" s="313"/>
      <c r="J3" s="313"/>
      <c r="K3" s="35"/>
      <c r="L3" s="35"/>
      <c r="M3" s="35"/>
      <c r="N3" s="35"/>
    </row>
    <row r="4" spans="2:14">
      <c r="B4" s="36"/>
      <c r="C4" s="36"/>
      <c r="D4" s="36"/>
      <c r="E4" s="36"/>
      <c r="F4" s="36"/>
      <c r="G4" s="36"/>
      <c r="H4" s="36"/>
      <c r="I4" s="36"/>
      <c r="J4" s="36"/>
      <c r="K4" s="35"/>
      <c r="L4" s="35"/>
      <c r="M4" s="35"/>
      <c r="N4" s="35"/>
    </row>
    <row r="5" spans="2:14">
      <c r="B5" s="314" t="s">
        <v>361</v>
      </c>
      <c r="C5" s="313"/>
      <c r="D5" s="313"/>
      <c r="E5" s="313"/>
      <c r="F5" s="313"/>
      <c r="G5" s="313"/>
      <c r="H5" s="313"/>
      <c r="I5" s="313"/>
      <c r="J5" s="313"/>
      <c r="K5" s="35"/>
      <c r="L5" s="35"/>
      <c r="M5" s="35"/>
      <c r="N5" s="35"/>
    </row>
    <row r="6" spans="2:14">
      <c r="B6" s="36"/>
      <c r="C6" s="36"/>
      <c r="D6" s="36"/>
      <c r="E6" s="36"/>
      <c r="F6" s="36"/>
      <c r="G6" s="36"/>
      <c r="H6" s="36"/>
      <c r="I6" s="36"/>
      <c r="J6" s="36"/>
      <c r="K6" s="35"/>
      <c r="L6" s="35"/>
      <c r="M6" s="35"/>
      <c r="N6" s="35"/>
    </row>
    <row r="7" spans="2:14">
      <c r="B7" s="314" t="s">
        <v>198</v>
      </c>
      <c r="C7" s="313"/>
      <c r="D7" s="313"/>
      <c r="E7" s="313"/>
      <c r="F7" s="313"/>
      <c r="G7" s="313"/>
      <c r="H7" s="313"/>
      <c r="I7" s="313"/>
      <c r="J7" s="313"/>
      <c r="K7" s="35"/>
      <c r="L7" s="35"/>
      <c r="M7" s="35"/>
      <c r="N7" s="35"/>
    </row>
    <row r="8" spans="2:14">
      <c r="B8" s="36"/>
      <c r="C8" s="36"/>
      <c r="D8" s="36"/>
      <c r="E8" s="36"/>
      <c r="F8" s="36"/>
      <c r="G8" s="36"/>
      <c r="H8" s="36"/>
      <c r="I8" s="36"/>
      <c r="J8" s="36"/>
      <c r="K8" s="35"/>
      <c r="L8" s="35"/>
      <c r="M8" s="35"/>
      <c r="N8" s="35"/>
    </row>
    <row r="9" spans="2:14">
      <c r="B9" s="116" t="s">
        <v>199</v>
      </c>
      <c r="C9" s="36"/>
      <c r="D9" s="36"/>
      <c r="E9" s="36"/>
      <c r="F9" s="36"/>
      <c r="G9" s="36"/>
      <c r="H9" s="36"/>
      <c r="I9" s="36"/>
      <c r="J9" s="36"/>
      <c r="K9" s="35"/>
      <c r="L9" s="35"/>
      <c r="M9" s="35"/>
      <c r="N9" s="35"/>
    </row>
    <row r="10" spans="2:14">
      <c r="B10" s="35"/>
      <c r="C10" s="37" t="str">
        <f>ER!B73</f>
        <v>Resultado neto</v>
      </c>
      <c r="D10" s="35"/>
      <c r="E10" s="35"/>
      <c r="F10" s="35"/>
      <c r="G10" s="35"/>
      <c r="H10" s="35"/>
      <c r="I10" s="35"/>
      <c r="J10" s="38">
        <f>ER!E73</f>
        <v>-116090.10149999936</v>
      </c>
      <c r="K10" s="35"/>
      <c r="L10" s="39"/>
      <c r="M10" s="35"/>
      <c r="N10" s="35"/>
    </row>
    <row r="11" spans="2:14">
      <c r="B11" s="35"/>
      <c r="C11" s="37" t="s">
        <v>364</v>
      </c>
      <c r="D11" s="35"/>
      <c r="E11" s="35"/>
      <c r="F11" s="35"/>
      <c r="G11" s="35"/>
      <c r="H11" s="35"/>
      <c r="I11" s="35"/>
      <c r="J11" s="38">
        <f>-SUMIF(BZ!$B:$B,C11,BZ!$L:$L)</f>
        <v>-209977.49149999997</v>
      </c>
      <c r="K11" s="35"/>
      <c r="L11" s="39"/>
      <c r="M11" s="35"/>
      <c r="N11" s="35"/>
    </row>
    <row r="12" spans="2:14">
      <c r="B12" s="35"/>
      <c r="C12" s="37" t="s">
        <v>255</v>
      </c>
      <c r="D12" s="35"/>
      <c r="E12" s="35"/>
      <c r="F12" s="35"/>
      <c r="G12" s="35"/>
      <c r="H12" s="35"/>
      <c r="I12" s="35"/>
      <c r="J12" s="38">
        <f>-SUMIF(BZ!$B:$B,C12,BZ!$L:$L)</f>
        <v>0</v>
      </c>
      <c r="K12" s="35"/>
      <c r="L12" s="35"/>
      <c r="M12" s="35"/>
      <c r="N12" s="35"/>
    </row>
    <row r="13" spans="2:14">
      <c r="B13" s="35"/>
      <c r="C13" s="37" t="s">
        <v>7</v>
      </c>
      <c r="D13" s="35"/>
      <c r="E13" s="35"/>
      <c r="F13" s="35"/>
      <c r="G13" s="35"/>
      <c r="H13" s="35"/>
      <c r="I13" s="35"/>
      <c r="J13" s="38">
        <f>-SUMIF(BZ!$B:$B,C13,BZ!$L:$L)</f>
        <v>269124.93000000017</v>
      </c>
      <c r="K13" s="35"/>
      <c r="L13" s="35"/>
      <c r="M13" s="35"/>
      <c r="N13" s="35"/>
    </row>
    <row r="14" spans="2:14">
      <c r="B14" s="35"/>
      <c r="C14" s="37" t="s">
        <v>256</v>
      </c>
      <c r="D14" s="35"/>
      <c r="E14" s="35"/>
      <c r="F14" s="35"/>
      <c r="G14" s="35"/>
      <c r="H14" s="35"/>
      <c r="I14" s="35"/>
      <c r="J14" s="38">
        <f>-SUMIF(BZ!$B:$B,C14,BZ!$L:$L)</f>
        <v>-18907232.02</v>
      </c>
      <c r="K14" s="35"/>
      <c r="L14" s="35"/>
      <c r="M14" s="35"/>
      <c r="N14" s="35"/>
    </row>
    <row r="15" spans="2:14">
      <c r="B15" s="35"/>
      <c r="C15" s="37" t="s">
        <v>15</v>
      </c>
      <c r="D15" s="35"/>
      <c r="E15" s="35"/>
      <c r="F15" s="35"/>
      <c r="G15" s="35"/>
      <c r="H15" s="35"/>
      <c r="I15" s="35"/>
      <c r="J15" s="38">
        <f>-SUMIF(BZ!$B:$B,C15,BZ!$L:$L)</f>
        <v>0</v>
      </c>
      <c r="K15" s="35"/>
      <c r="L15" s="35"/>
      <c r="M15" s="35"/>
      <c r="N15" s="35"/>
    </row>
    <row r="16" spans="2:14">
      <c r="B16" s="35"/>
      <c r="C16" s="37" t="s">
        <v>257</v>
      </c>
      <c r="D16" s="35"/>
      <c r="E16" s="35"/>
      <c r="F16" s="35"/>
      <c r="G16" s="35"/>
      <c r="H16" s="35"/>
      <c r="I16" s="35"/>
      <c r="J16" s="38">
        <f>-SUMIF(BZ!$B:$B,C16,BZ!$L:$L)</f>
        <v>0</v>
      </c>
      <c r="K16" s="35"/>
      <c r="L16" s="35"/>
      <c r="M16" s="35"/>
      <c r="N16" s="35"/>
    </row>
    <row r="17" spans="2:14">
      <c r="B17" s="35"/>
      <c r="C17" s="37" t="s">
        <v>258</v>
      </c>
      <c r="D17" s="35"/>
      <c r="E17" s="35"/>
      <c r="F17" s="35"/>
      <c r="G17" s="35"/>
      <c r="H17" s="35"/>
      <c r="I17" s="35"/>
      <c r="J17" s="38">
        <f>-SUMIF(BZ!$B:$B,C17,BZ!$L:$L)</f>
        <v>-37223.790000000023</v>
      </c>
      <c r="K17" s="35"/>
      <c r="L17" s="35"/>
      <c r="M17" s="35"/>
      <c r="N17" s="35"/>
    </row>
    <row r="18" spans="2:14">
      <c r="B18" s="35"/>
      <c r="C18" s="37" t="s">
        <v>135</v>
      </c>
      <c r="D18" s="35"/>
      <c r="E18" s="35"/>
      <c r="F18" s="35"/>
      <c r="G18" s="35"/>
      <c r="H18" s="35"/>
      <c r="I18" s="35"/>
      <c r="J18" s="38">
        <f>-SUMIF(BZ!$B:$B,C18,BZ!$L:$L)</f>
        <v>0</v>
      </c>
      <c r="K18" s="35"/>
      <c r="L18" s="35"/>
      <c r="M18" s="35"/>
      <c r="N18" s="35"/>
    </row>
    <row r="19" spans="2:14">
      <c r="B19" s="35"/>
      <c r="C19" s="37" t="s">
        <v>259</v>
      </c>
      <c r="D19" s="35"/>
      <c r="E19" s="35"/>
      <c r="F19" s="35"/>
      <c r="G19" s="35"/>
      <c r="H19" s="35"/>
      <c r="I19" s="35"/>
      <c r="J19" s="38">
        <f>-SUMIF(BZ!$B:$B,C19,BZ!$L:$L)</f>
        <v>0</v>
      </c>
      <c r="K19" s="35"/>
      <c r="L19" s="35"/>
      <c r="M19" s="35"/>
      <c r="N19" s="35"/>
    </row>
    <row r="20" spans="2:14">
      <c r="B20" s="35"/>
      <c r="C20" s="37" t="s">
        <v>260</v>
      </c>
      <c r="D20" s="35"/>
      <c r="E20" s="35"/>
      <c r="F20" s="35"/>
      <c r="G20" s="35"/>
      <c r="H20" s="35"/>
      <c r="I20" s="35"/>
      <c r="J20" s="38">
        <f>-SUMIF(BZ!$B:$B,C20,BZ!$L:$L)</f>
        <v>0</v>
      </c>
      <c r="K20" s="35"/>
      <c r="L20" s="35"/>
      <c r="M20" s="35"/>
      <c r="N20" s="35"/>
    </row>
    <row r="21" spans="2:14">
      <c r="B21" s="35"/>
      <c r="C21" s="37" t="s">
        <v>200</v>
      </c>
      <c r="D21" s="35"/>
      <c r="E21" s="35"/>
      <c r="F21" s="35"/>
      <c r="G21" s="35"/>
      <c r="H21" s="35"/>
      <c r="I21" s="35"/>
      <c r="J21" s="38">
        <f>-SUMIF(BZ!$B:$B,C21,BZ!$L:$L)</f>
        <v>10973.600000000002</v>
      </c>
      <c r="K21" s="35"/>
      <c r="L21" s="35"/>
      <c r="M21" s="35"/>
      <c r="N21" s="35"/>
    </row>
    <row r="22" spans="2:14">
      <c r="B22" s="35"/>
      <c r="C22" s="37" t="s">
        <v>202</v>
      </c>
      <c r="D22" s="35"/>
      <c r="E22" s="35"/>
      <c r="F22" s="35"/>
      <c r="G22" s="35"/>
      <c r="H22" s="35"/>
      <c r="I22" s="35"/>
      <c r="J22" s="38">
        <f>SUMIF(BZ!$B:$B,C22,BZ!$L:$L)</f>
        <v>352382.64999999991</v>
      </c>
      <c r="K22" s="35"/>
      <c r="L22" s="35"/>
      <c r="M22" s="35"/>
      <c r="N22" s="35"/>
    </row>
    <row r="23" spans="2:14">
      <c r="B23" s="35"/>
      <c r="C23" s="37" t="s">
        <v>267</v>
      </c>
      <c r="D23" s="35"/>
      <c r="E23" s="35"/>
      <c r="F23" s="35"/>
      <c r="G23" s="35"/>
      <c r="H23" s="35"/>
      <c r="I23" s="35"/>
      <c r="J23" s="38">
        <f>SUMIF(BZ!$B:$B,C23,BZ!$L:$L)</f>
        <v>0</v>
      </c>
      <c r="K23" s="35"/>
      <c r="L23" s="35"/>
      <c r="M23" s="35"/>
      <c r="N23" s="35"/>
    </row>
    <row r="24" spans="2:14">
      <c r="B24" s="35"/>
      <c r="C24" s="37" t="s">
        <v>268</v>
      </c>
      <c r="D24" s="35"/>
      <c r="E24" s="35"/>
      <c r="F24" s="35"/>
      <c r="G24" s="35"/>
      <c r="H24" s="35"/>
      <c r="I24" s="35"/>
      <c r="J24" s="38">
        <f>SUMIF(BZ!$B:$B,C24,BZ!$L:$L)</f>
        <v>0</v>
      </c>
      <c r="K24" s="35"/>
      <c r="L24" s="35"/>
      <c r="M24" s="35"/>
      <c r="N24" s="35"/>
    </row>
    <row r="25" spans="2:14">
      <c r="B25" s="35"/>
      <c r="C25" s="37" t="s">
        <v>16</v>
      </c>
      <c r="D25" s="35"/>
      <c r="E25" s="35"/>
      <c r="F25" s="35"/>
      <c r="G25" s="35"/>
      <c r="H25" s="35"/>
      <c r="I25" s="35"/>
      <c r="J25" s="38">
        <f>SUMIF(BZ!$B:$B,C25,BZ!$L:$L)</f>
        <v>-1943887.38</v>
      </c>
      <c r="K25" s="35"/>
      <c r="L25" s="35"/>
      <c r="M25" s="35"/>
      <c r="N25" s="35"/>
    </row>
    <row r="26" spans="2:14">
      <c r="B26" s="35"/>
      <c r="C26" s="37" t="s">
        <v>269</v>
      </c>
      <c r="D26" s="35"/>
      <c r="E26" s="35"/>
      <c r="F26" s="35"/>
      <c r="G26" s="35"/>
      <c r="H26" s="35"/>
      <c r="I26" s="35"/>
      <c r="J26" s="38">
        <f>SUMIF(BZ!$B:$B,C26,BZ!$L:$L)</f>
        <v>0</v>
      </c>
      <c r="K26" s="35"/>
      <c r="L26" s="35"/>
      <c r="M26" s="35"/>
      <c r="N26" s="35"/>
    </row>
    <row r="27" spans="2:14">
      <c r="B27" s="35"/>
      <c r="C27" s="37" t="s">
        <v>270</v>
      </c>
      <c r="D27" s="35"/>
      <c r="E27" s="35"/>
      <c r="F27" s="35"/>
      <c r="G27" s="35"/>
      <c r="H27" s="35"/>
      <c r="I27" s="35"/>
      <c r="J27" s="38">
        <f>SUMIF(BZ!$B:$B,C27,BZ!$L:$L)</f>
        <v>348787.81</v>
      </c>
      <c r="K27" s="35"/>
      <c r="L27" s="35"/>
      <c r="M27" s="35"/>
      <c r="N27" s="35"/>
    </row>
    <row r="28" spans="2:14">
      <c r="B28" s="35"/>
      <c r="C28" s="37" t="s">
        <v>271</v>
      </c>
      <c r="D28" s="35"/>
      <c r="E28" s="35"/>
      <c r="F28" s="35"/>
      <c r="G28" s="35"/>
      <c r="H28" s="35"/>
      <c r="I28" s="35"/>
      <c r="J28" s="38">
        <f>SUMIF(BZ!$B:$B,C28,BZ!$L:$L)</f>
        <v>123962.85</v>
      </c>
      <c r="K28" s="35"/>
      <c r="L28" s="35"/>
      <c r="M28" s="35"/>
      <c r="N28" s="35"/>
    </row>
    <row r="29" spans="2:14">
      <c r="B29" s="35"/>
      <c r="C29" s="37" t="s">
        <v>272</v>
      </c>
      <c r="D29" s="35"/>
      <c r="E29" s="35"/>
      <c r="F29" s="35"/>
      <c r="G29" s="35"/>
      <c r="H29" s="35"/>
      <c r="I29" s="35"/>
      <c r="J29" s="38">
        <f>SUMIF(BZ!$B:$B,C29,BZ!$L:$L)</f>
        <v>4368.2700000000095</v>
      </c>
      <c r="K29" s="35"/>
      <c r="L29" s="35"/>
      <c r="M29" s="35"/>
      <c r="N29" s="35"/>
    </row>
    <row r="30" spans="2:14">
      <c r="B30" s="35"/>
      <c r="C30" s="40"/>
      <c r="E30" s="35"/>
      <c r="F30" s="35"/>
      <c r="G30" s="35"/>
      <c r="H30" s="35"/>
      <c r="I30" s="35"/>
      <c r="J30" s="41"/>
      <c r="K30" s="35"/>
      <c r="L30" s="35"/>
      <c r="M30" s="35"/>
      <c r="N30" s="35"/>
    </row>
    <row r="31" spans="2:14">
      <c r="B31" s="35"/>
      <c r="C31" s="35"/>
      <c r="D31" s="113" t="s">
        <v>203</v>
      </c>
      <c r="E31" s="114"/>
      <c r="F31" s="114"/>
      <c r="G31" s="114"/>
      <c r="H31" s="114"/>
      <c r="I31" s="114"/>
      <c r="J31" s="111">
        <f>SUM(J10:J29)</f>
        <v>-20104810.672999997</v>
      </c>
      <c r="K31" s="35"/>
      <c r="L31" s="35"/>
      <c r="M31" s="35"/>
      <c r="N31" s="35"/>
    </row>
    <row r="32" spans="2:14">
      <c r="B32" s="35"/>
      <c r="C32" s="35"/>
      <c r="D32" s="37"/>
      <c r="E32" s="35"/>
      <c r="F32" s="35"/>
      <c r="G32" s="35"/>
      <c r="H32" s="35"/>
      <c r="I32" s="35"/>
      <c r="J32" s="112"/>
      <c r="K32" s="35"/>
      <c r="L32" s="35"/>
      <c r="M32" s="35"/>
      <c r="N32" s="35"/>
    </row>
    <row r="33" spans="2:14">
      <c r="B33" s="116" t="s">
        <v>204</v>
      </c>
      <c r="C33" s="35"/>
      <c r="D33" s="35"/>
      <c r="E33" s="35"/>
      <c r="F33" s="35"/>
      <c r="G33" s="35"/>
      <c r="H33" s="35"/>
      <c r="I33" s="35"/>
      <c r="J33" s="35"/>
      <c r="K33" s="35"/>
      <c r="L33" s="35"/>
      <c r="M33" s="35"/>
      <c r="N33" s="35"/>
    </row>
    <row r="34" spans="2:14">
      <c r="B34" s="37"/>
      <c r="C34" s="40" t="s">
        <v>261</v>
      </c>
      <c r="D34" s="35"/>
      <c r="E34" s="35"/>
      <c r="F34" s="35"/>
      <c r="G34" s="35"/>
      <c r="H34" s="35"/>
      <c r="I34" s="35"/>
      <c r="J34" s="38">
        <f>-SUMIF(BZ!$B:$B,C34,BZ!$L:$L)</f>
        <v>-22000</v>
      </c>
      <c r="K34" s="35"/>
      <c r="L34" s="35"/>
      <c r="M34" s="35"/>
      <c r="N34" s="35"/>
    </row>
    <row r="35" spans="2:14">
      <c r="B35" s="35"/>
      <c r="C35" s="37" t="s">
        <v>262</v>
      </c>
      <c r="D35" s="35"/>
      <c r="E35" s="35"/>
      <c r="F35" s="35"/>
      <c r="G35" s="35"/>
      <c r="H35" s="35"/>
      <c r="I35" s="35"/>
      <c r="J35" s="38">
        <f>-SUMIF(BZ!$B:$B,C35,BZ!$L:$L)</f>
        <v>0</v>
      </c>
      <c r="K35" s="35"/>
      <c r="L35" s="35"/>
      <c r="M35" s="35"/>
      <c r="N35" s="35"/>
    </row>
    <row r="36" spans="2:14">
      <c r="B36" s="35"/>
      <c r="C36" s="37" t="s">
        <v>263</v>
      </c>
      <c r="D36" s="35"/>
      <c r="E36" s="35"/>
      <c r="F36" s="35"/>
      <c r="G36" s="35"/>
      <c r="H36" s="35"/>
      <c r="I36" s="35"/>
      <c r="J36" s="38">
        <f>-SUMIF(BZ!$B:$B,C36,BZ!$L:$L)</f>
        <v>0</v>
      </c>
      <c r="K36" s="35"/>
      <c r="L36" s="35"/>
      <c r="M36" s="35"/>
      <c r="N36" s="35"/>
    </row>
    <row r="37" spans="2:14">
      <c r="B37" s="35"/>
      <c r="C37" s="37" t="s">
        <v>201</v>
      </c>
      <c r="D37" s="35"/>
      <c r="E37" s="35"/>
      <c r="F37" s="35"/>
      <c r="G37" s="35"/>
      <c r="H37" s="35"/>
      <c r="I37" s="35"/>
      <c r="J37" s="38">
        <f>-SUMIF(BZ!$B:$B,C37,BZ!$L:$L)</f>
        <v>-870667.61999999988</v>
      </c>
      <c r="K37" s="35"/>
      <c r="L37" s="35"/>
      <c r="M37" s="35"/>
      <c r="N37" s="35"/>
    </row>
    <row r="38" spans="2:14">
      <c r="B38" s="35"/>
      <c r="C38" s="37" t="s">
        <v>264</v>
      </c>
      <c r="D38" s="35"/>
      <c r="E38" s="35"/>
      <c r="F38" s="35"/>
      <c r="G38" s="35"/>
      <c r="H38" s="35"/>
      <c r="I38" s="35"/>
      <c r="J38" s="38">
        <f>-SUMIF(BZ!$B:$B,C38,BZ!$L:$L)</f>
        <v>0</v>
      </c>
      <c r="K38" s="35"/>
      <c r="L38" s="35"/>
      <c r="M38" s="35"/>
      <c r="N38" s="35"/>
    </row>
    <row r="39" spans="2:14">
      <c r="B39" s="35"/>
      <c r="C39" s="37" t="s">
        <v>265</v>
      </c>
      <c r="D39" s="35"/>
      <c r="E39" s="35"/>
      <c r="F39" s="35"/>
      <c r="G39" s="35"/>
      <c r="H39" s="35"/>
      <c r="I39" s="35"/>
      <c r="J39" s="38">
        <f>-SUMIF(BZ!$B:$B,C39,BZ!$L:$L)</f>
        <v>0</v>
      </c>
      <c r="K39" s="35"/>
      <c r="L39" s="35"/>
      <c r="M39" s="35"/>
      <c r="N39" s="35"/>
    </row>
    <row r="40" spans="2:14">
      <c r="B40" s="35"/>
      <c r="C40" s="40"/>
      <c r="D40" s="35"/>
      <c r="E40" s="35"/>
      <c r="F40" s="35"/>
      <c r="G40" s="35"/>
      <c r="H40" s="35"/>
      <c r="I40" s="35"/>
      <c r="J40" s="35"/>
      <c r="K40" s="35"/>
      <c r="L40" s="35"/>
      <c r="M40" s="35"/>
      <c r="N40" s="35"/>
    </row>
    <row r="41" spans="2:14">
      <c r="B41" s="35"/>
      <c r="C41" s="35"/>
      <c r="D41" s="113" t="s">
        <v>206</v>
      </c>
      <c r="E41" s="114"/>
      <c r="F41" s="114"/>
      <c r="G41" s="114"/>
      <c r="H41" s="114"/>
      <c r="I41" s="114"/>
      <c r="J41" s="115">
        <f>SUM(J34:J39)</f>
        <v>-892667.61999999988</v>
      </c>
      <c r="K41" s="35"/>
      <c r="L41" s="35"/>
      <c r="M41" s="35"/>
      <c r="N41" s="35"/>
    </row>
    <row r="42" spans="2:14">
      <c r="B42" s="35"/>
      <c r="C42" s="35"/>
      <c r="D42" s="35"/>
      <c r="E42" s="35"/>
      <c r="F42" s="35"/>
      <c r="G42" s="35"/>
      <c r="H42" s="35"/>
      <c r="I42" s="35"/>
      <c r="J42" s="35"/>
      <c r="K42" s="35"/>
      <c r="L42" s="35"/>
      <c r="M42" s="35"/>
      <c r="N42" s="35"/>
    </row>
    <row r="43" spans="2:14">
      <c r="B43" s="116" t="s">
        <v>207</v>
      </c>
      <c r="C43" s="35"/>
      <c r="D43" s="35"/>
      <c r="E43" s="35"/>
      <c r="F43" s="35"/>
      <c r="G43" s="35"/>
      <c r="H43" s="35"/>
      <c r="I43" s="35"/>
      <c r="J43" s="35"/>
      <c r="K43" s="35"/>
      <c r="L43" s="35"/>
      <c r="M43" s="35"/>
      <c r="N43" s="35"/>
    </row>
    <row r="44" spans="2:14">
      <c r="B44" s="37"/>
      <c r="C44" s="35"/>
      <c r="D44" s="35"/>
      <c r="E44" s="35"/>
      <c r="F44" s="35"/>
      <c r="G44" s="35"/>
      <c r="H44" s="35"/>
      <c r="I44" s="35"/>
      <c r="J44" s="42"/>
      <c r="K44" s="35"/>
      <c r="L44" s="35"/>
      <c r="M44" s="35"/>
      <c r="N44" s="35"/>
    </row>
    <row r="45" spans="2:14">
      <c r="B45" s="37"/>
      <c r="C45" s="40" t="s">
        <v>266</v>
      </c>
      <c r="D45" s="35"/>
      <c r="E45" s="35"/>
      <c r="F45" s="35"/>
      <c r="G45" s="35"/>
      <c r="H45" s="35"/>
      <c r="I45" s="35"/>
      <c r="J45" s="38">
        <f>SUMIF(BZ!$B:$B,C45,BZ!$L:$L)</f>
        <v>0</v>
      </c>
      <c r="K45" s="35"/>
      <c r="L45" s="35"/>
      <c r="M45" s="35"/>
      <c r="N45" s="35"/>
    </row>
    <row r="46" spans="2:14">
      <c r="B46" s="37"/>
      <c r="C46" s="40" t="s">
        <v>273</v>
      </c>
      <c r="D46" s="35"/>
      <c r="E46" s="35"/>
      <c r="F46" s="35"/>
      <c r="G46" s="35"/>
      <c r="H46" s="35"/>
      <c r="I46" s="35"/>
      <c r="J46" s="38">
        <f>SUMIF(BZ!$B:$B,C46,BZ!$L:$L)</f>
        <v>0</v>
      </c>
      <c r="K46" s="35"/>
      <c r="L46" s="35"/>
      <c r="M46" s="35"/>
      <c r="N46" s="35"/>
    </row>
    <row r="47" spans="2:14">
      <c r="B47" s="37"/>
      <c r="C47" s="40" t="s">
        <v>205</v>
      </c>
      <c r="D47" s="35"/>
      <c r="E47" s="35"/>
      <c r="F47" s="35"/>
      <c r="G47" s="35"/>
      <c r="H47" s="35"/>
      <c r="I47" s="35"/>
      <c r="J47" s="38">
        <f>SUMIF(BZ!$B:$B,C47,BZ!$L:$L)</f>
        <v>0</v>
      </c>
      <c r="K47" s="35"/>
      <c r="L47" s="35"/>
      <c r="M47" s="35"/>
      <c r="N47" s="35"/>
    </row>
    <row r="48" spans="2:14">
      <c r="B48" s="37"/>
      <c r="C48" s="40" t="s">
        <v>274</v>
      </c>
      <c r="D48" s="35"/>
      <c r="E48" s="35"/>
      <c r="F48" s="35"/>
      <c r="G48" s="35"/>
      <c r="H48" s="35"/>
      <c r="I48" s="35"/>
      <c r="J48" s="38">
        <f>SUMIF(BZ!$B:$B,C48,BZ!$L:$L)</f>
        <v>0</v>
      </c>
      <c r="K48" s="35"/>
      <c r="L48" s="35"/>
      <c r="M48" s="35"/>
      <c r="N48" s="35"/>
    </row>
    <row r="49" spans="2:14">
      <c r="B49" s="37"/>
      <c r="C49" s="40" t="s">
        <v>136</v>
      </c>
      <c r="D49" s="35"/>
      <c r="E49" s="35"/>
      <c r="F49" s="35"/>
      <c r="G49" s="35"/>
      <c r="H49" s="35"/>
      <c r="I49" s="35"/>
      <c r="J49" s="38">
        <f>SUMIF(BZ!$B:$B,C49,BZ!$L:$L)</f>
        <v>-3829952</v>
      </c>
      <c r="K49" s="35"/>
      <c r="L49" s="35"/>
      <c r="M49" s="35"/>
      <c r="N49" s="35"/>
    </row>
    <row r="50" spans="2:14">
      <c r="B50" s="37"/>
      <c r="C50" s="40" t="s">
        <v>275</v>
      </c>
      <c r="D50" s="35"/>
      <c r="E50" s="35"/>
      <c r="F50" s="35"/>
      <c r="G50" s="35"/>
      <c r="H50" s="35"/>
      <c r="I50" s="35"/>
      <c r="J50" s="38">
        <f>SUMIF(BZ!$B:$B,C50,BZ!$L:$L)</f>
        <v>0</v>
      </c>
      <c r="K50" s="35"/>
      <c r="L50" s="35"/>
      <c r="M50" s="35"/>
      <c r="N50" s="35"/>
    </row>
    <row r="51" spans="2:14">
      <c r="B51" s="37"/>
      <c r="C51" s="40" t="s">
        <v>276</v>
      </c>
      <c r="D51" s="35"/>
      <c r="E51" s="35"/>
      <c r="F51" s="35"/>
      <c r="G51" s="35"/>
      <c r="H51" s="35"/>
      <c r="I51" s="35"/>
      <c r="J51" s="38">
        <f>SUMIF(BZ!$B:$B,C51,BZ!$L:$L)</f>
        <v>0</v>
      </c>
      <c r="K51" s="35"/>
      <c r="L51" s="35"/>
      <c r="M51" s="35"/>
      <c r="N51" s="35"/>
    </row>
    <row r="52" spans="2:14">
      <c r="B52" s="37"/>
      <c r="C52" s="40" t="s">
        <v>277</v>
      </c>
      <c r="D52" s="35"/>
      <c r="E52" s="35"/>
      <c r="F52" s="35"/>
      <c r="G52" s="35"/>
      <c r="H52" s="35"/>
      <c r="I52" s="35"/>
      <c r="J52" s="38">
        <f>SUMIF(BZ!$B:$B,C52,BZ!$L:$L)</f>
        <v>0</v>
      </c>
      <c r="K52" s="35"/>
      <c r="L52" s="35"/>
      <c r="M52" s="35"/>
      <c r="N52" s="35"/>
    </row>
    <row r="53" spans="2:14">
      <c r="B53" s="37"/>
      <c r="C53" s="40" t="s">
        <v>209</v>
      </c>
      <c r="D53" s="35"/>
      <c r="E53" s="35"/>
      <c r="F53" s="35"/>
      <c r="G53" s="35"/>
      <c r="H53" s="35"/>
      <c r="I53" s="35"/>
      <c r="J53" s="38">
        <f>SUMIF(BZ!$B:$B,C53,BZ!$L:$L)</f>
        <v>3829951.9999999991</v>
      </c>
      <c r="K53" s="35"/>
      <c r="L53" s="35"/>
      <c r="M53" s="35"/>
      <c r="N53" s="35"/>
    </row>
    <row r="54" spans="2:14">
      <c r="B54" s="37"/>
      <c r="C54" s="40" t="s">
        <v>138</v>
      </c>
      <c r="D54" s="35"/>
      <c r="E54" s="35"/>
      <c r="F54" s="35"/>
      <c r="G54" s="35"/>
      <c r="H54" s="35"/>
      <c r="I54" s="35"/>
      <c r="J54" s="38">
        <f>SUMIF(BZ!$B:$B,C54,BZ!$L:$L)</f>
        <v>0</v>
      </c>
      <c r="K54" s="35"/>
      <c r="L54" s="35"/>
      <c r="M54" s="35"/>
      <c r="N54" s="35"/>
    </row>
    <row r="55" spans="2:14">
      <c r="B55" s="37"/>
      <c r="C55" s="40" t="s">
        <v>240</v>
      </c>
      <c r="D55" s="35"/>
      <c r="E55" s="35"/>
      <c r="F55" s="35"/>
      <c r="G55" s="35"/>
      <c r="H55" s="35"/>
      <c r="I55" s="35"/>
      <c r="J55" s="38">
        <f>SUMIF(BZ!$B:$B,C55,BZ!$L:$L)</f>
        <v>0</v>
      </c>
      <c r="K55" s="35"/>
      <c r="L55" s="35"/>
      <c r="M55" s="35"/>
      <c r="N55" s="35"/>
    </row>
    <row r="56" spans="2:14">
      <c r="B56" s="37"/>
      <c r="C56" s="40" t="s">
        <v>278</v>
      </c>
      <c r="D56" s="35"/>
      <c r="E56" s="35"/>
      <c r="F56" s="35"/>
      <c r="G56" s="35"/>
      <c r="H56" s="35"/>
      <c r="I56" s="35"/>
      <c r="J56" s="38">
        <f>SUMIF(BZ!$B:$B,C56,BZ!$L:$L)</f>
        <v>0</v>
      </c>
      <c r="K56" s="35"/>
      <c r="L56" s="35"/>
      <c r="M56" s="35"/>
      <c r="N56" s="35"/>
    </row>
    <row r="57" spans="2:14">
      <c r="B57" s="35"/>
      <c r="C57" s="37" t="s">
        <v>279</v>
      </c>
      <c r="D57" s="35"/>
      <c r="E57" s="35"/>
      <c r="F57" s="35"/>
      <c r="G57" s="35"/>
      <c r="H57" s="35"/>
      <c r="I57" s="35"/>
      <c r="J57" s="38">
        <f>SUMIF(BZ!$B:$B,C57,BZ!$L:$L)</f>
        <v>0</v>
      </c>
      <c r="K57" s="35"/>
      <c r="L57" s="35"/>
      <c r="M57" s="35"/>
      <c r="N57" s="35"/>
    </row>
    <row r="58" spans="2:14">
      <c r="B58" s="35"/>
      <c r="C58" s="37" t="s">
        <v>208</v>
      </c>
      <c r="D58" s="35"/>
      <c r="E58" s="35"/>
      <c r="F58" s="35"/>
      <c r="G58" s="35"/>
      <c r="H58" s="35"/>
      <c r="I58" s="35"/>
      <c r="J58" s="38">
        <f>SUMIF(BZ!$B:$B,C58,BZ!$L:$L)</f>
        <v>0</v>
      </c>
      <c r="K58" s="35"/>
      <c r="L58" s="35"/>
      <c r="M58" s="35"/>
      <c r="N58" s="35"/>
    </row>
    <row r="59" spans="2:14">
      <c r="B59" s="35"/>
      <c r="C59" s="40" t="s">
        <v>209</v>
      </c>
      <c r="D59" s="35"/>
      <c r="E59" s="35"/>
      <c r="F59" s="35"/>
      <c r="G59" s="35"/>
      <c r="H59" s="35"/>
      <c r="I59" s="35"/>
      <c r="J59" s="38">
        <f>SUMIF(BZ!$B:$B,C59,BZ!$L:$L)</f>
        <v>3829951.9999999991</v>
      </c>
      <c r="K59" s="35"/>
      <c r="L59" s="35"/>
      <c r="M59" s="35"/>
      <c r="N59" s="35"/>
    </row>
    <row r="60" spans="2:14">
      <c r="B60" s="35"/>
      <c r="D60" s="35"/>
      <c r="E60" s="35"/>
      <c r="F60" s="35"/>
      <c r="G60" s="35"/>
      <c r="H60" s="35"/>
      <c r="I60" s="35"/>
      <c r="K60" s="35"/>
      <c r="L60" s="35"/>
      <c r="M60" s="35"/>
      <c r="N60" s="35"/>
    </row>
    <row r="61" spans="2:14">
      <c r="B61" s="35"/>
      <c r="C61" s="35"/>
      <c r="D61" s="113" t="s">
        <v>210</v>
      </c>
      <c r="E61" s="114"/>
      <c r="F61" s="114"/>
      <c r="G61" s="114"/>
      <c r="H61" s="114"/>
      <c r="I61" s="114"/>
      <c r="J61" s="115">
        <f>SUM(J45:J59)</f>
        <v>3829951.9999999981</v>
      </c>
      <c r="K61" s="35"/>
      <c r="L61" s="35"/>
      <c r="M61" s="35"/>
      <c r="N61" s="35"/>
    </row>
    <row r="62" spans="2:14">
      <c r="B62" s="35"/>
      <c r="C62" s="35"/>
      <c r="D62" s="35"/>
      <c r="E62" s="35"/>
      <c r="F62" s="35"/>
      <c r="G62" s="35"/>
      <c r="H62" s="35"/>
      <c r="I62" s="35"/>
      <c r="J62" s="35"/>
      <c r="K62" s="35"/>
      <c r="L62" s="35"/>
      <c r="M62" s="35"/>
      <c r="N62" s="35"/>
    </row>
    <row r="63" spans="2:14">
      <c r="B63" s="35"/>
      <c r="C63" s="35"/>
      <c r="D63" s="37" t="s">
        <v>211</v>
      </c>
      <c r="E63" s="35"/>
      <c r="F63" s="35"/>
      <c r="G63" s="35"/>
      <c r="H63" s="35"/>
      <c r="I63" s="35"/>
      <c r="J63" s="38">
        <f>J31+J41+J61</f>
        <v>-17167526.292999998</v>
      </c>
      <c r="K63" s="35"/>
      <c r="L63" s="35"/>
      <c r="M63" s="35"/>
      <c r="N63" s="35"/>
    </row>
    <row r="64" spans="2:14">
      <c r="B64" s="35"/>
      <c r="C64" s="35"/>
      <c r="D64" s="35"/>
      <c r="E64" s="35"/>
      <c r="F64" s="35"/>
      <c r="G64" s="35"/>
      <c r="H64" s="35"/>
      <c r="I64" s="35"/>
      <c r="J64" s="35"/>
      <c r="K64" s="35"/>
      <c r="L64" s="35"/>
      <c r="M64" s="35"/>
      <c r="N64" s="35"/>
    </row>
    <row r="65" spans="2:14">
      <c r="B65" s="37" t="s">
        <v>212</v>
      </c>
      <c r="C65" s="35"/>
      <c r="D65" s="35"/>
      <c r="E65" s="35"/>
      <c r="F65" s="35"/>
      <c r="G65" s="35"/>
      <c r="H65" s="35"/>
      <c r="I65" s="35"/>
      <c r="J65" s="35"/>
      <c r="K65" s="35"/>
      <c r="L65" s="35"/>
      <c r="M65" s="35"/>
      <c r="N65" s="35"/>
    </row>
    <row r="66" spans="2:14">
      <c r="B66" s="35"/>
      <c r="C66" s="37" t="s">
        <v>362</v>
      </c>
      <c r="D66" s="35"/>
      <c r="E66" s="35"/>
      <c r="F66" s="35"/>
      <c r="G66" s="35"/>
      <c r="H66" s="35"/>
      <c r="I66" s="35"/>
      <c r="J66" s="38">
        <f>BZ!H19</f>
        <v>4550.43</v>
      </c>
      <c r="K66" s="35"/>
      <c r="L66" s="39"/>
      <c r="M66" s="35"/>
      <c r="N66" s="35"/>
    </row>
    <row r="67" spans="2:14">
      <c r="B67" s="35"/>
      <c r="C67" s="35"/>
      <c r="D67" s="35"/>
      <c r="E67" s="35"/>
      <c r="F67" s="35"/>
      <c r="G67" s="35"/>
      <c r="H67" s="35"/>
      <c r="I67" s="35"/>
      <c r="J67" s="35"/>
      <c r="K67" s="35"/>
      <c r="L67" s="35"/>
      <c r="M67" s="35"/>
      <c r="N67" s="35"/>
    </row>
    <row r="68" spans="2:14">
      <c r="B68" s="35"/>
      <c r="C68" s="37" t="s">
        <v>363</v>
      </c>
      <c r="D68" s="35"/>
      <c r="E68" s="35"/>
      <c r="F68" s="35"/>
      <c r="G68" s="35"/>
      <c r="H68" s="35"/>
      <c r="I68" s="35"/>
      <c r="J68" s="42">
        <f>BZ!K19</f>
        <v>4550.43</v>
      </c>
      <c r="K68" s="35"/>
      <c r="L68" s="35"/>
      <c r="M68" s="35"/>
      <c r="N68" s="35"/>
    </row>
    <row r="69" spans="2:14" hidden="1">
      <c r="B69" s="35"/>
      <c r="D69" s="35"/>
      <c r="E69" s="35"/>
      <c r="F69" s="35"/>
      <c r="G69" s="35"/>
      <c r="H69" s="35"/>
      <c r="I69" s="35"/>
      <c r="J69" s="38">
        <f t="array" ref="J69:K69">'[1]Balanza de Comprobación'!E3:F3</f>
        <v>6415420.4199999999</v>
      </c>
      <c r="K69" s="43">
        <v>0</v>
      </c>
      <c r="L69" s="39" t="s">
        <v>213</v>
      </c>
      <c r="M69" s="35"/>
      <c r="N69" s="35"/>
    </row>
    <row r="70" spans="2:14">
      <c r="B70" s="35"/>
      <c r="C70" s="35"/>
      <c r="D70" s="35"/>
      <c r="E70" s="35"/>
      <c r="F70" s="35"/>
      <c r="G70" s="35"/>
      <c r="H70" s="35"/>
      <c r="I70" s="35"/>
      <c r="J70" s="35"/>
      <c r="K70" s="35"/>
      <c r="L70" s="35"/>
      <c r="M70" s="35"/>
      <c r="N70" s="35"/>
    </row>
    <row r="71" spans="2:14">
      <c r="B71" s="35"/>
      <c r="C71" s="40" t="s">
        <v>214</v>
      </c>
      <c r="D71" s="35"/>
      <c r="E71" s="35"/>
      <c r="F71" s="35"/>
      <c r="G71" s="35"/>
      <c r="H71" s="35"/>
      <c r="I71" s="35"/>
      <c r="J71" s="38">
        <f>J63+J66-J68</f>
        <v>-17167526.292999998</v>
      </c>
      <c r="K71" s="35"/>
      <c r="L71" s="35"/>
      <c r="M71" s="35"/>
      <c r="N71" s="35"/>
    </row>
    <row r="72" spans="2:14">
      <c r="B72" s="35"/>
      <c r="C72" s="35"/>
      <c r="D72" s="35"/>
      <c r="E72" s="35"/>
      <c r="F72" s="35"/>
      <c r="G72" s="35"/>
      <c r="H72" s="35"/>
      <c r="I72" s="35"/>
      <c r="J72" s="35"/>
      <c r="K72" s="35"/>
      <c r="L72" s="35"/>
      <c r="M72" s="35"/>
      <c r="N72" s="35"/>
    </row>
    <row r="73" spans="2:14">
      <c r="B73" s="35"/>
      <c r="C73" s="35"/>
      <c r="D73" s="35"/>
      <c r="E73" s="35"/>
      <c r="F73" s="35"/>
      <c r="G73" s="35"/>
      <c r="H73" s="35"/>
      <c r="I73" s="35"/>
      <c r="J73" s="35"/>
      <c r="K73" s="35"/>
      <c r="L73" s="35"/>
      <c r="M73" s="35"/>
      <c r="N73" s="35"/>
    </row>
    <row r="74" spans="2:14">
      <c r="B74" s="35"/>
      <c r="C74" s="35"/>
      <c r="D74" s="35"/>
      <c r="E74" s="35"/>
      <c r="F74" s="35"/>
      <c r="G74" s="35"/>
      <c r="H74" s="35"/>
      <c r="I74" s="35"/>
      <c r="J74" s="35"/>
      <c r="K74" s="35"/>
      <c r="L74" s="35"/>
      <c r="M74" s="35"/>
      <c r="N74" s="35"/>
    </row>
    <row r="75" spans="2:14">
      <c r="B75" s="35"/>
      <c r="C75" s="35"/>
      <c r="D75" s="35"/>
      <c r="E75" s="35"/>
      <c r="F75" s="35"/>
      <c r="G75" s="35"/>
      <c r="H75" s="35"/>
      <c r="I75" s="35"/>
      <c r="J75" s="35"/>
      <c r="K75" s="35"/>
      <c r="L75" s="35"/>
      <c r="M75" s="35"/>
      <c r="N75" s="35"/>
    </row>
    <row r="76" spans="2:14">
      <c r="B76" s="35"/>
      <c r="C76" s="35"/>
      <c r="D76" s="35"/>
      <c r="E76" s="35"/>
      <c r="F76" s="35"/>
      <c r="G76" s="35"/>
      <c r="H76" s="35"/>
      <c r="I76" s="35"/>
      <c r="J76" s="35"/>
      <c r="K76" s="35"/>
      <c r="L76" s="35"/>
      <c r="M76" s="35"/>
      <c r="N76" s="35"/>
    </row>
    <row r="77" spans="2:14">
      <c r="B77" s="35"/>
      <c r="C77" s="35"/>
      <c r="D77" s="35"/>
      <c r="E77" s="35"/>
      <c r="F77" s="35"/>
      <c r="G77" s="35"/>
      <c r="H77" s="35"/>
      <c r="I77" s="35"/>
      <c r="J77" s="35"/>
      <c r="K77" s="35"/>
      <c r="L77" s="35"/>
      <c r="M77" s="35"/>
      <c r="N77" s="35"/>
    </row>
    <row r="78" spans="2:14">
      <c r="B78" s="35"/>
      <c r="C78" s="35"/>
      <c r="D78" s="35"/>
      <c r="E78" s="35"/>
      <c r="F78" s="35"/>
      <c r="G78" s="35"/>
      <c r="H78" s="35"/>
      <c r="I78" s="35"/>
      <c r="J78" s="35"/>
      <c r="K78" s="35"/>
      <c r="L78" s="35"/>
      <c r="M78" s="35"/>
      <c r="N78" s="35"/>
    </row>
    <row r="79" spans="2:14">
      <c r="B79" s="35"/>
      <c r="C79" s="35"/>
      <c r="D79" s="35"/>
      <c r="E79" s="35"/>
      <c r="F79" s="35"/>
      <c r="G79" s="35"/>
      <c r="H79" s="35"/>
      <c r="I79" s="35"/>
      <c r="J79" s="35"/>
      <c r="K79" s="35"/>
      <c r="L79" s="35"/>
      <c r="M79" s="35"/>
      <c r="N79" s="35"/>
    </row>
    <row r="80" spans="2:14">
      <c r="B80" s="35"/>
      <c r="C80" s="35"/>
      <c r="D80" s="35"/>
      <c r="E80" s="35"/>
      <c r="F80" s="35"/>
      <c r="G80" s="35"/>
      <c r="H80" s="35"/>
      <c r="I80" s="35"/>
      <c r="J80" s="35"/>
      <c r="K80" s="35"/>
      <c r="L80" s="35"/>
      <c r="M80" s="35"/>
      <c r="N80" s="35"/>
    </row>
    <row r="81" spans="2:14">
      <c r="B81" s="35"/>
      <c r="C81" s="35"/>
      <c r="D81" s="35"/>
      <c r="E81" s="35"/>
      <c r="F81" s="35"/>
      <c r="G81" s="35"/>
      <c r="H81" s="35"/>
      <c r="I81" s="35"/>
      <c r="J81" s="35"/>
      <c r="K81" s="35"/>
      <c r="L81" s="35"/>
      <c r="M81" s="35"/>
      <c r="N81" s="35"/>
    </row>
    <row r="82" spans="2:14">
      <c r="B82" s="35"/>
      <c r="C82" s="35"/>
      <c r="D82" s="35"/>
      <c r="E82" s="35"/>
      <c r="F82" s="35"/>
      <c r="G82" s="35"/>
      <c r="H82" s="35"/>
      <c r="I82" s="35"/>
      <c r="J82" s="35"/>
      <c r="K82" s="35"/>
      <c r="L82" s="35"/>
      <c r="M82" s="35"/>
      <c r="N82" s="35"/>
    </row>
    <row r="83" spans="2:14">
      <c r="B83" s="35"/>
      <c r="C83" s="35"/>
      <c r="D83" s="35"/>
      <c r="E83" s="35"/>
      <c r="F83" s="35"/>
      <c r="G83" s="35"/>
      <c r="H83" s="35"/>
      <c r="I83" s="35"/>
      <c r="J83" s="35"/>
      <c r="K83" s="35"/>
      <c r="L83" s="35"/>
      <c r="M83" s="35"/>
      <c r="N83" s="35"/>
    </row>
    <row r="84" spans="2:14">
      <c r="B84" s="35"/>
      <c r="C84" s="35"/>
      <c r="D84" s="35"/>
      <c r="E84" s="35"/>
      <c r="F84" s="35"/>
      <c r="G84" s="35"/>
      <c r="H84" s="35"/>
      <c r="I84" s="35"/>
      <c r="J84" s="35"/>
      <c r="K84" s="35"/>
      <c r="L84" s="35"/>
      <c r="M84" s="35"/>
      <c r="N84" s="35"/>
    </row>
    <row r="85" spans="2:14">
      <c r="B85" s="35"/>
      <c r="C85" s="35"/>
      <c r="D85" s="35"/>
      <c r="E85" s="35"/>
      <c r="F85" s="35"/>
      <c r="G85" s="35"/>
      <c r="H85" s="35"/>
      <c r="I85" s="35"/>
      <c r="J85" s="35"/>
      <c r="K85" s="35"/>
      <c r="L85" s="35"/>
      <c r="M85" s="35"/>
      <c r="N85" s="35"/>
    </row>
    <row r="86" spans="2:14">
      <c r="B86" s="35"/>
      <c r="C86" s="35"/>
      <c r="D86" s="35"/>
      <c r="E86" s="35"/>
      <c r="F86" s="35"/>
      <c r="G86" s="35"/>
      <c r="H86" s="35"/>
      <c r="I86" s="35"/>
      <c r="J86" s="35"/>
      <c r="K86" s="35"/>
      <c r="L86" s="35"/>
      <c r="M86" s="35"/>
      <c r="N86" s="35"/>
    </row>
    <row r="87" spans="2:14">
      <c r="B87" s="35"/>
      <c r="C87" s="35"/>
      <c r="D87" s="35"/>
      <c r="E87" s="35"/>
      <c r="F87" s="35"/>
      <c r="G87" s="35"/>
      <c r="H87" s="35"/>
      <c r="I87" s="35"/>
      <c r="J87" s="35"/>
      <c r="K87" s="35"/>
      <c r="L87" s="35"/>
      <c r="M87" s="35"/>
      <c r="N87" s="35"/>
    </row>
    <row r="88" spans="2:14">
      <c r="B88" s="35"/>
      <c r="C88" s="35"/>
      <c r="D88" s="35"/>
      <c r="E88" s="35"/>
      <c r="F88" s="35"/>
      <c r="G88" s="35"/>
      <c r="H88" s="35"/>
      <c r="I88" s="35"/>
      <c r="J88" s="35"/>
      <c r="K88" s="35"/>
      <c r="L88" s="35"/>
      <c r="M88" s="35"/>
      <c r="N88" s="35"/>
    </row>
    <row r="89" spans="2:14">
      <c r="B89" s="35"/>
      <c r="C89" s="35"/>
      <c r="D89" s="35"/>
      <c r="E89" s="35"/>
      <c r="F89" s="35"/>
      <c r="G89" s="35"/>
      <c r="H89" s="35"/>
      <c r="I89" s="35"/>
      <c r="J89" s="35"/>
      <c r="K89" s="35"/>
      <c r="L89" s="35"/>
      <c r="M89" s="35"/>
      <c r="N89" s="35"/>
    </row>
    <row r="90" spans="2:14">
      <c r="B90" s="35"/>
      <c r="C90" s="35"/>
      <c r="D90" s="35"/>
      <c r="E90" s="35"/>
      <c r="F90" s="35"/>
      <c r="G90" s="35"/>
      <c r="H90" s="35"/>
      <c r="I90" s="35"/>
      <c r="J90" s="35"/>
      <c r="K90" s="35"/>
      <c r="L90" s="35"/>
      <c r="M90" s="35"/>
      <c r="N90" s="35"/>
    </row>
    <row r="91" spans="2:14">
      <c r="B91" s="35"/>
      <c r="C91" s="35"/>
      <c r="D91" s="35"/>
      <c r="E91" s="35"/>
      <c r="F91" s="35"/>
      <c r="G91" s="35"/>
      <c r="H91" s="35"/>
      <c r="I91" s="35"/>
      <c r="J91" s="35"/>
      <c r="K91" s="35"/>
      <c r="L91" s="35"/>
      <c r="M91" s="35"/>
      <c r="N91" s="35"/>
    </row>
    <row r="92" spans="2:14">
      <c r="B92" s="35"/>
      <c r="C92" s="35"/>
      <c r="D92" s="35"/>
      <c r="E92" s="35"/>
      <c r="F92" s="35"/>
      <c r="G92" s="35"/>
      <c r="H92" s="35"/>
      <c r="I92" s="35"/>
      <c r="J92" s="35"/>
      <c r="K92" s="35"/>
      <c r="L92" s="35"/>
      <c r="M92" s="35"/>
      <c r="N92" s="35"/>
    </row>
    <row r="93" spans="2:14">
      <c r="B93" s="35"/>
      <c r="C93" s="35"/>
      <c r="D93" s="35"/>
      <c r="E93" s="35"/>
      <c r="F93" s="35"/>
      <c r="G93" s="35"/>
      <c r="H93" s="35"/>
      <c r="I93" s="35"/>
      <c r="J93" s="35"/>
      <c r="K93" s="35"/>
      <c r="L93" s="35"/>
      <c r="M93" s="35"/>
      <c r="N93" s="35"/>
    </row>
    <row r="94" spans="2:14">
      <c r="B94" s="35"/>
      <c r="C94" s="35"/>
      <c r="D94" s="35"/>
      <c r="E94" s="35"/>
      <c r="F94" s="35"/>
      <c r="G94" s="35"/>
      <c r="H94" s="35"/>
      <c r="I94" s="35"/>
      <c r="J94" s="35"/>
      <c r="K94" s="35"/>
      <c r="L94" s="35"/>
      <c r="M94" s="35"/>
      <c r="N94" s="35"/>
    </row>
    <row r="95" spans="2:14">
      <c r="B95" s="35"/>
      <c r="C95" s="35"/>
      <c r="D95" s="35"/>
      <c r="E95" s="35"/>
      <c r="F95" s="35"/>
      <c r="G95" s="35"/>
      <c r="H95" s="35"/>
      <c r="I95" s="35"/>
      <c r="J95" s="35"/>
      <c r="K95" s="35"/>
      <c r="L95" s="35"/>
      <c r="M95" s="35"/>
      <c r="N95" s="35"/>
    </row>
    <row r="96" spans="2:14">
      <c r="B96" s="35"/>
      <c r="C96" s="35"/>
      <c r="D96" s="35"/>
      <c r="E96" s="35"/>
      <c r="F96" s="35"/>
      <c r="G96" s="35"/>
      <c r="H96" s="35"/>
      <c r="I96" s="35"/>
      <c r="J96" s="35"/>
      <c r="K96" s="35"/>
      <c r="L96" s="35"/>
      <c r="M96" s="35"/>
      <c r="N96" s="35"/>
    </row>
    <row r="97" spans="2:14">
      <c r="B97" s="35"/>
      <c r="C97" s="35"/>
      <c r="D97" s="35"/>
      <c r="E97" s="35"/>
      <c r="F97" s="35"/>
      <c r="G97" s="35"/>
      <c r="H97" s="35"/>
      <c r="I97" s="35"/>
      <c r="J97" s="35"/>
      <c r="K97" s="35"/>
      <c r="L97" s="35"/>
      <c r="M97" s="35"/>
      <c r="N97" s="35"/>
    </row>
    <row r="98" spans="2:14">
      <c r="B98" s="35"/>
      <c r="C98" s="35"/>
      <c r="D98" s="35"/>
      <c r="E98" s="35"/>
      <c r="F98" s="35"/>
      <c r="G98" s="35"/>
      <c r="H98" s="35"/>
      <c r="I98" s="35"/>
      <c r="J98" s="35"/>
      <c r="K98" s="35"/>
      <c r="L98" s="35"/>
      <c r="M98" s="35"/>
      <c r="N98" s="35"/>
    </row>
    <row r="99" spans="2:14">
      <c r="B99" s="35"/>
      <c r="C99" s="35"/>
      <c r="D99" s="35"/>
      <c r="E99" s="35"/>
      <c r="F99" s="35"/>
      <c r="G99" s="35"/>
      <c r="H99" s="35"/>
      <c r="I99" s="35"/>
      <c r="J99" s="35"/>
      <c r="K99" s="35"/>
      <c r="L99" s="35"/>
      <c r="M99" s="35"/>
      <c r="N99" s="35"/>
    </row>
    <row r="100" spans="2:14">
      <c r="B100" s="35"/>
      <c r="C100" s="35"/>
      <c r="D100" s="35"/>
      <c r="E100" s="35"/>
      <c r="F100" s="35"/>
      <c r="G100" s="35"/>
      <c r="H100" s="35"/>
      <c r="I100" s="35"/>
      <c r="J100" s="35"/>
      <c r="K100" s="35"/>
      <c r="L100" s="35"/>
      <c r="M100" s="35"/>
      <c r="N100" s="35"/>
    </row>
    <row r="101" spans="2:14">
      <c r="B101" s="35"/>
      <c r="C101" s="35"/>
      <c r="D101" s="35"/>
      <c r="E101" s="35"/>
      <c r="F101" s="35"/>
      <c r="G101" s="35"/>
      <c r="H101" s="35"/>
      <c r="I101" s="35"/>
      <c r="J101" s="35"/>
      <c r="K101" s="35"/>
      <c r="L101" s="35"/>
      <c r="M101" s="35"/>
      <c r="N101" s="35"/>
    </row>
    <row r="102" spans="2:14">
      <c r="B102" s="35"/>
      <c r="C102" s="35"/>
      <c r="D102" s="35"/>
      <c r="E102" s="35"/>
      <c r="F102" s="35"/>
      <c r="G102" s="35"/>
      <c r="H102" s="35"/>
      <c r="I102" s="35"/>
      <c r="J102" s="35"/>
      <c r="K102" s="35"/>
      <c r="L102" s="35"/>
      <c r="M102" s="35"/>
      <c r="N102" s="35"/>
    </row>
    <row r="103" spans="2:14">
      <c r="B103" s="35"/>
      <c r="C103" s="35"/>
      <c r="D103" s="35"/>
      <c r="E103" s="35"/>
      <c r="F103" s="35"/>
      <c r="G103" s="35"/>
      <c r="H103" s="35"/>
      <c r="I103" s="35"/>
      <c r="J103" s="35"/>
      <c r="K103" s="35"/>
      <c r="L103" s="35"/>
      <c r="M103" s="35"/>
      <c r="N103" s="35"/>
    </row>
    <row r="104" spans="2:14">
      <c r="B104" s="35"/>
      <c r="C104" s="35"/>
      <c r="D104" s="35"/>
      <c r="E104" s="35"/>
      <c r="F104" s="35"/>
      <c r="G104" s="35"/>
      <c r="H104" s="35"/>
      <c r="I104" s="35"/>
      <c r="J104" s="35"/>
      <c r="K104" s="35"/>
      <c r="L104" s="35"/>
      <c r="M104" s="35"/>
      <c r="N104" s="35"/>
    </row>
    <row r="105" spans="2:14">
      <c r="B105" s="35"/>
      <c r="C105" s="35"/>
      <c r="D105" s="35"/>
      <c r="E105" s="35"/>
      <c r="F105" s="35"/>
      <c r="G105" s="35"/>
      <c r="H105" s="35"/>
      <c r="I105" s="35"/>
      <c r="J105" s="35"/>
      <c r="K105" s="35"/>
      <c r="L105" s="35"/>
      <c r="M105" s="35"/>
      <c r="N105" s="35"/>
    </row>
    <row r="106" spans="2:14">
      <c r="B106" s="35"/>
      <c r="C106" s="35"/>
      <c r="D106" s="35"/>
      <c r="E106" s="35"/>
      <c r="F106" s="35"/>
      <c r="G106" s="35"/>
      <c r="H106" s="35"/>
      <c r="I106" s="35"/>
      <c r="J106" s="35"/>
      <c r="K106" s="35"/>
      <c r="L106" s="35"/>
      <c r="M106" s="35"/>
      <c r="N106" s="35"/>
    </row>
    <row r="107" spans="2:14">
      <c r="B107" s="35"/>
      <c r="C107" s="35"/>
      <c r="D107" s="35"/>
      <c r="E107" s="35"/>
      <c r="F107" s="35"/>
      <c r="G107" s="35"/>
      <c r="H107" s="35"/>
      <c r="I107" s="35"/>
      <c r="J107" s="35"/>
      <c r="K107" s="35"/>
      <c r="L107" s="35"/>
      <c r="M107" s="35"/>
      <c r="N107" s="35"/>
    </row>
    <row r="108" spans="2:14">
      <c r="B108" s="35"/>
      <c r="C108" s="35"/>
      <c r="D108" s="35"/>
      <c r="E108" s="35"/>
      <c r="F108" s="35"/>
      <c r="G108" s="35"/>
      <c r="H108" s="35"/>
      <c r="I108" s="35"/>
      <c r="J108" s="35"/>
      <c r="K108" s="35"/>
      <c r="L108" s="35"/>
      <c r="M108" s="35"/>
      <c r="N108" s="35"/>
    </row>
    <row r="109" spans="2:14">
      <c r="B109" s="35"/>
      <c r="C109" s="35"/>
      <c r="D109" s="35"/>
      <c r="E109" s="35"/>
      <c r="F109" s="35"/>
      <c r="G109" s="35"/>
      <c r="H109" s="35"/>
      <c r="I109" s="35"/>
      <c r="J109" s="35"/>
      <c r="K109" s="35"/>
      <c r="L109" s="35"/>
      <c r="M109" s="35"/>
      <c r="N109" s="35"/>
    </row>
    <row r="110" spans="2:14">
      <c r="B110" s="35"/>
      <c r="C110" s="35"/>
      <c r="D110" s="35"/>
      <c r="E110" s="35"/>
      <c r="F110" s="35"/>
      <c r="G110" s="35"/>
      <c r="H110" s="35"/>
      <c r="I110" s="35"/>
      <c r="J110" s="35"/>
      <c r="K110" s="35"/>
      <c r="L110" s="35"/>
      <c r="M110" s="35"/>
      <c r="N110" s="35"/>
    </row>
    <row r="111" spans="2:14">
      <c r="B111" s="35"/>
      <c r="C111" s="35"/>
      <c r="D111" s="35"/>
      <c r="E111" s="35"/>
      <c r="F111" s="35"/>
      <c r="G111" s="35"/>
      <c r="H111" s="35"/>
      <c r="I111" s="35"/>
      <c r="J111" s="35"/>
      <c r="K111" s="35"/>
      <c r="L111" s="35"/>
      <c r="M111" s="35"/>
      <c r="N111" s="35"/>
    </row>
    <row r="112" spans="2:14">
      <c r="B112" s="35"/>
      <c r="C112" s="35"/>
      <c r="D112" s="35"/>
      <c r="E112" s="35"/>
      <c r="F112" s="35"/>
      <c r="G112" s="35"/>
      <c r="H112" s="35"/>
      <c r="I112" s="35"/>
      <c r="J112" s="35"/>
      <c r="K112" s="35"/>
      <c r="L112" s="35"/>
      <c r="M112" s="35"/>
      <c r="N112" s="35"/>
    </row>
    <row r="113" spans="2:14">
      <c r="B113" s="35"/>
      <c r="C113" s="35"/>
      <c r="D113" s="35"/>
      <c r="E113" s="35"/>
      <c r="F113" s="35"/>
      <c r="G113" s="35"/>
      <c r="H113" s="35"/>
      <c r="I113" s="35"/>
      <c r="J113" s="35"/>
      <c r="K113" s="35"/>
      <c r="L113" s="35"/>
      <c r="M113" s="35"/>
      <c r="N113" s="35"/>
    </row>
    <row r="114" spans="2:14">
      <c r="B114" s="35"/>
      <c r="C114" s="35"/>
      <c r="D114" s="35"/>
      <c r="E114" s="35"/>
      <c r="F114" s="35"/>
      <c r="G114" s="35"/>
      <c r="H114" s="35"/>
      <c r="I114" s="35"/>
      <c r="J114" s="35"/>
      <c r="K114" s="35"/>
      <c r="L114" s="35"/>
      <c r="M114" s="35"/>
      <c r="N114" s="35"/>
    </row>
    <row r="115" spans="2:14">
      <c r="B115" s="35"/>
      <c r="C115" s="35"/>
      <c r="D115" s="35"/>
      <c r="E115" s="35"/>
      <c r="F115" s="35"/>
      <c r="G115" s="35"/>
      <c r="H115" s="35"/>
      <c r="I115" s="35"/>
      <c r="J115" s="35"/>
      <c r="K115" s="35"/>
      <c r="L115" s="35"/>
      <c r="M115" s="35"/>
      <c r="N115" s="35"/>
    </row>
    <row r="116" spans="2:14">
      <c r="B116" s="35"/>
      <c r="C116" s="35"/>
      <c r="D116" s="35"/>
      <c r="E116" s="35"/>
      <c r="F116" s="35"/>
      <c r="G116" s="35"/>
      <c r="H116" s="35"/>
      <c r="I116" s="35"/>
      <c r="J116" s="35"/>
      <c r="K116" s="35"/>
      <c r="L116" s="35"/>
      <c r="M116" s="35"/>
      <c r="N116" s="35"/>
    </row>
    <row r="117" spans="2:14">
      <c r="B117" s="35"/>
      <c r="C117" s="35"/>
      <c r="D117" s="35"/>
      <c r="E117" s="35"/>
      <c r="F117" s="35"/>
      <c r="G117" s="35"/>
      <c r="H117" s="35"/>
      <c r="I117" s="35"/>
      <c r="J117" s="35"/>
      <c r="K117" s="35"/>
      <c r="L117" s="35"/>
      <c r="M117" s="35"/>
      <c r="N117" s="35"/>
    </row>
    <row r="118" spans="2:14">
      <c r="B118" s="35"/>
      <c r="C118" s="35"/>
      <c r="D118" s="35"/>
      <c r="E118" s="35"/>
      <c r="F118" s="35"/>
      <c r="G118" s="35"/>
      <c r="H118" s="35"/>
      <c r="I118" s="35"/>
      <c r="J118" s="35"/>
      <c r="K118" s="35"/>
      <c r="L118" s="35"/>
      <c r="M118" s="35"/>
      <c r="N118" s="35"/>
    </row>
    <row r="119" spans="2:14">
      <c r="B119" s="35"/>
      <c r="C119" s="35"/>
      <c r="D119" s="35"/>
      <c r="E119" s="35"/>
      <c r="F119" s="35"/>
      <c r="G119" s="35"/>
      <c r="H119" s="35"/>
      <c r="I119" s="35"/>
      <c r="J119" s="35"/>
      <c r="K119" s="35"/>
      <c r="L119" s="35"/>
      <c r="M119" s="35"/>
      <c r="N119" s="35"/>
    </row>
    <row r="120" spans="2:14">
      <c r="B120" s="35"/>
      <c r="C120" s="35"/>
      <c r="D120" s="35"/>
      <c r="E120" s="35"/>
      <c r="F120" s="35"/>
      <c r="G120" s="35"/>
      <c r="H120" s="35"/>
      <c r="I120" s="35"/>
      <c r="J120" s="35"/>
      <c r="K120" s="35"/>
      <c r="L120" s="35"/>
      <c r="M120" s="35"/>
      <c r="N120" s="35"/>
    </row>
    <row r="121" spans="2:14">
      <c r="B121" s="35"/>
      <c r="C121" s="35"/>
      <c r="D121" s="35"/>
      <c r="E121" s="35"/>
      <c r="F121" s="35"/>
      <c r="G121" s="35"/>
      <c r="H121" s="35"/>
      <c r="I121" s="35"/>
      <c r="J121" s="35"/>
      <c r="K121" s="35"/>
      <c r="L121" s="35"/>
      <c r="M121" s="35"/>
      <c r="N121" s="35"/>
    </row>
    <row r="122" spans="2:14">
      <c r="B122" s="35"/>
      <c r="C122" s="35"/>
      <c r="D122" s="35"/>
      <c r="E122" s="35"/>
      <c r="F122" s="35"/>
      <c r="G122" s="35"/>
      <c r="H122" s="35"/>
      <c r="I122" s="35"/>
      <c r="J122" s="35"/>
      <c r="K122" s="35"/>
      <c r="L122" s="35"/>
      <c r="M122" s="35"/>
      <c r="N122" s="35"/>
    </row>
    <row r="123" spans="2:14">
      <c r="B123" s="35"/>
      <c r="C123" s="35"/>
      <c r="D123" s="35"/>
      <c r="E123" s="35"/>
      <c r="F123" s="35"/>
      <c r="G123" s="35"/>
      <c r="H123" s="35"/>
      <c r="I123" s="35"/>
      <c r="J123" s="35"/>
      <c r="K123" s="35"/>
      <c r="L123" s="35"/>
      <c r="M123" s="35"/>
      <c r="N123" s="35"/>
    </row>
    <row r="124" spans="2:14">
      <c r="B124" s="35"/>
      <c r="C124" s="35"/>
      <c r="D124" s="35"/>
      <c r="E124" s="35"/>
      <c r="F124" s="35"/>
      <c r="G124" s="35"/>
      <c r="H124" s="35"/>
      <c r="I124" s="35"/>
      <c r="J124" s="35"/>
      <c r="K124" s="35"/>
      <c r="L124" s="35"/>
      <c r="M124" s="35"/>
      <c r="N124" s="35"/>
    </row>
    <row r="125" spans="2:14">
      <c r="B125" s="35"/>
      <c r="C125" s="35"/>
      <c r="D125" s="35"/>
      <c r="E125" s="35"/>
      <c r="F125" s="35"/>
      <c r="G125" s="35"/>
      <c r="H125" s="35"/>
      <c r="I125" s="35"/>
      <c r="J125" s="35"/>
      <c r="K125" s="35"/>
      <c r="L125" s="35"/>
      <c r="M125" s="35"/>
      <c r="N125" s="35"/>
    </row>
    <row r="126" spans="2:14">
      <c r="B126" s="35"/>
      <c r="C126" s="35"/>
      <c r="D126" s="35"/>
      <c r="E126" s="35"/>
      <c r="F126" s="35"/>
      <c r="G126" s="35"/>
      <c r="H126" s="35"/>
      <c r="I126" s="35"/>
      <c r="J126" s="35"/>
      <c r="K126" s="35"/>
      <c r="L126" s="35"/>
      <c r="M126" s="35"/>
      <c r="N126" s="35"/>
    </row>
    <row r="127" spans="2:14">
      <c r="B127" s="35"/>
      <c r="C127" s="35"/>
      <c r="D127" s="35"/>
      <c r="E127" s="35"/>
      <c r="F127" s="35"/>
      <c r="G127" s="35"/>
      <c r="H127" s="35"/>
      <c r="I127" s="35"/>
      <c r="J127" s="35"/>
      <c r="K127" s="35"/>
      <c r="L127" s="35"/>
      <c r="M127" s="35"/>
      <c r="N127" s="35"/>
    </row>
    <row r="128" spans="2:14">
      <c r="B128" s="35"/>
      <c r="C128" s="35"/>
      <c r="D128" s="35"/>
      <c r="E128" s="35"/>
      <c r="F128" s="35"/>
      <c r="G128" s="35"/>
      <c r="H128" s="35"/>
      <c r="I128" s="35"/>
      <c r="J128" s="35"/>
      <c r="K128" s="35"/>
      <c r="L128" s="35"/>
      <c r="M128" s="35"/>
      <c r="N128" s="35"/>
    </row>
    <row r="129" spans="2:14">
      <c r="B129" s="35"/>
      <c r="C129" s="35"/>
      <c r="D129" s="35"/>
      <c r="E129" s="35"/>
      <c r="F129" s="35"/>
      <c r="G129" s="35"/>
      <c r="H129" s="35"/>
      <c r="I129" s="35"/>
      <c r="J129" s="35"/>
      <c r="K129" s="35"/>
      <c r="L129" s="35"/>
      <c r="M129" s="35"/>
      <c r="N129" s="35"/>
    </row>
    <row r="130" spans="2:14">
      <c r="B130" s="35"/>
      <c r="C130" s="35"/>
      <c r="D130" s="35"/>
      <c r="E130" s="35"/>
      <c r="F130" s="35"/>
      <c r="G130" s="35"/>
      <c r="H130" s="35"/>
      <c r="I130" s="35"/>
      <c r="J130" s="35"/>
      <c r="K130" s="35"/>
      <c r="L130" s="35"/>
      <c r="M130" s="35"/>
      <c r="N130" s="35"/>
    </row>
    <row r="131" spans="2:14">
      <c r="B131" s="35"/>
      <c r="C131" s="35"/>
      <c r="D131" s="35"/>
      <c r="E131" s="35"/>
      <c r="F131" s="35"/>
      <c r="G131" s="35"/>
      <c r="H131" s="35"/>
      <c r="I131" s="35"/>
      <c r="J131" s="35"/>
      <c r="K131" s="35"/>
      <c r="L131" s="35"/>
      <c r="M131" s="35"/>
      <c r="N131" s="35"/>
    </row>
    <row r="132" spans="2:14">
      <c r="B132" s="35"/>
      <c r="C132" s="35"/>
      <c r="D132" s="35"/>
      <c r="E132" s="35"/>
      <c r="F132" s="35"/>
      <c r="G132" s="35"/>
      <c r="H132" s="35"/>
      <c r="I132" s="35"/>
      <c r="J132" s="35"/>
      <c r="K132" s="35"/>
      <c r="L132" s="35"/>
      <c r="M132" s="35"/>
      <c r="N132" s="35"/>
    </row>
    <row r="133" spans="2:14">
      <c r="B133" s="35"/>
      <c r="C133" s="35"/>
      <c r="D133" s="35"/>
      <c r="E133" s="35"/>
      <c r="F133" s="35"/>
      <c r="G133" s="35"/>
      <c r="H133" s="35"/>
      <c r="I133" s="35"/>
      <c r="J133" s="35"/>
      <c r="K133" s="35"/>
      <c r="L133" s="35"/>
      <c r="M133" s="35"/>
      <c r="N133" s="35"/>
    </row>
    <row r="134" spans="2:14">
      <c r="B134" s="35"/>
      <c r="C134" s="35"/>
      <c r="D134" s="35"/>
      <c r="E134" s="35"/>
      <c r="F134" s="35"/>
      <c r="G134" s="35"/>
      <c r="H134" s="35"/>
      <c r="I134" s="35"/>
      <c r="J134" s="35"/>
      <c r="K134" s="35"/>
      <c r="L134" s="35"/>
      <c r="M134" s="35"/>
      <c r="N134" s="35"/>
    </row>
    <row r="135" spans="2:14">
      <c r="B135" s="35"/>
      <c r="C135" s="35"/>
      <c r="D135" s="35"/>
      <c r="E135" s="35"/>
      <c r="F135" s="35"/>
      <c r="G135" s="35"/>
      <c r="H135" s="35"/>
      <c r="I135" s="35"/>
      <c r="J135" s="35"/>
      <c r="K135" s="35"/>
      <c r="L135" s="35"/>
      <c r="M135" s="35"/>
      <c r="N135" s="35"/>
    </row>
    <row r="136" spans="2:14">
      <c r="B136" s="35"/>
      <c r="C136" s="35"/>
      <c r="D136" s="35"/>
      <c r="E136" s="35"/>
      <c r="F136" s="35"/>
      <c r="G136" s="35"/>
      <c r="H136" s="35"/>
      <c r="I136" s="35"/>
      <c r="J136" s="35"/>
      <c r="K136" s="35"/>
      <c r="L136" s="35"/>
      <c r="M136" s="35"/>
      <c r="N136" s="35"/>
    </row>
    <row r="137" spans="2:14">
      <c r="B137" s="35"/>
      <c r="C137" s="35"/>
      <c r="D137" s="35"/>
      <c r="E137" s="35"/>
      <c r="F137" s="35"/>
      <c r="G137" s="35"/>
      <c r="H137" s="35"/>
      <c r="I137" s="35"/>
      <c r="J137" s="35"/>
      <c r="K137" s="35"/>
      <c r="L137" s="35"/>
      <c r="M137" s="35"/>
      <c r="N137" s="35"/>
    </row>
    <row r="138" spans="2:14">
      <c r="B138" s="35"/>
      <c r="C138" s="35"/>
      <c r="D138" s="35"/>
      <c r="E138" s="35"/>
      <c r="F138" s="35"/>
      <c r="G138" s="35"/>
      <c r="H138" s="35"/>
      <c r="I138" s="35"/>
      <c r="J138" s="35"/>
      <c r="K138" s="35"/>
      <c r="L138" s="35"/>
      <c r="M138" s="35"/>
      <c r="N138" s="35"/>
    </row>
    <row r="139" spans="2:14">
      <c r="B139" s="35"/>
      <c r="C139" s="35"/>
      <c r="D139" s="35"/>
      <c r="E139" s="35"/>
      <c r="F139" s="35"/>
      <c r="G139" s="35"/>
      <c r="H139" s="35"/>
      <c r="I139" s="35"/>
      <c r="J139" s="35"/>
      <c r="K139" s="35"/>
      <c r="L139" s="35"/>
      <c r="M139" s="35"/>
      <c r="N139" s="35"/>
    </row>
    <row r="140" spans="2:14">
      <c r="B140" s="35"/>
      <c r="C140" s="35"/>
      <c r="D140" s="35"/>
      <c r="E140" s="35"/>
      <c r="F140" s="35"/>
      <c r="G140" s="35"/>
      <c r="H140" s="35"/>
      <c r="I140" s="35"/>
      <c r="J140" s="35"/>
      <c r="K140" s="35"/>
      <c r="L140" s="35"/>
      <c r="M140" s="35"/>
      <c r="N140" s="35"/>
    </row>
    <row r="141" spans="2:14">
      <c r="B141" s="35"/>
      <c r="C141" s="35"/>
      <c r="D141" s="35"/>
      <c r="E141" s="35"/>
      <c r="F141" s="35"/>
      <c r="G141" s="35"/>
      <c r="H141" s="35"/>
      <c r="I141" s="35"/>
      <c r="J141" s="35"/>
      <c r="K141" s="35"/>
      <c r="L141" s="35"/>
      <c r="M141" s="35"/>
      <c r="N141" s="35"/>
    </row>
    <row r="142" spans="2:14">
      <c r="B142" s="35"/>
      <c r="C142" s="35"/>
      <c r="D142" s="35"/>
      <c r="E142" s="35"/>
      <c r="F142" s="35"/>
      <c r="G142" s="35"/>
      <c r="H142" s="35"/>
      <c r="I142" s="35"/>
      <c r="J142" s="35"/>
      <c r="K142" s="35"/>
      <c r="L142" s="35"/>
      <c r="M142" s="35"/>
      <c r="N142" s="35"/>
    </row>
    <row r="143" spans="2:14">
      <c r="B143" s="35"/>
      <c r="C143" s="35"/>
      <c r="D143" s="35"/>
      <c r="E143" s="35"/>
      <c r="F143" s="35"/>
      <c r="G143" s="35"/>
      <c r="H143" s="35"/>
      <c r="I143" s="35"/>
      <c r="J143" s="35"/>
      <c r="K143" s="35"/>
      <c r="L143" s="35"/>
      <c r="M143" s="35"/>
      <c r="N143" s="35"/>
    </row>
    <row r="144" spans="2:14">
      <c r="B144" s="35"/>
      <c r="C144" s="35"/>
      <c r="D144" s="35"/>
      <c r="E144" s="35"/>
      <c r="F144" s="35"/>
      <c r="G144" s="35"/>
      <c r="H144" s="35"/>
      <c r="I144" s="35"/>
      <c r="J144" s="35"/>
      <c r="K144" s="35"/>
      <c r="L144" s="35"/>
      <c r="M144" s="35"/>
      <c r="N144" s="35"/>
    </row>
    <row r="145" spans="2:14">
      <c r="B145" s="35"/>
      <c r="C145" s="35"/>
      <c r="D145" s="35"/>
      <c r="E145" s="35"/>
      <c r="F145" s="35"/>
      <c r="G145" s="35"/>
      <c r="H145" s="35"/>
      <c r="I145" s="35"/>
      <c r="J145" s="35"/>
      <c r="K145" s="35"/>
      <c r="L145" s="35"/>
      <c r="M145" s="35"/>
      <c r="N145" s="35"/>
    </row>
    <row r="146" spans="2:14">
      <c r="B146" s="35"/>
      <c r="C146" s="35"/>
      <c r="D146" s="35"/>
      <c r="E146" s="35"/>
      <c r="F146" s="35"/>
      <c r="G146" s="35"/>
      <c r="H146" s="35"/>
      <c r="I146" s="35"/>
      <c r="J146" s="35"/>
      <c r="K146" s="35"/>
      <c r="L146" s="35"/>
      <c r="M146" s="35"/>
      <c r="N146" s="35"/>
    </row>
    <row r="147" spans="2:14">
      <c r="B147" s="35"/>
      <c r="C147" s="35"/>
      <c r="D147" s="35"/>
      <c r="E147" s="35"/>
      <c r="F147" s="35"/>
      <c r="G147" s="35"/>
      <c r="H147" s="35"/>
      <c r="I147" s="35"/>
      <c r="J147" s="35"/>
      <c r="K147" s="35"/>
      <c r="L147" s="35"/>
      <c r="M147" s="35"/>
      <c r="N147" s="35"/>
    </row>
    <row r="148" spans="2:14">
      <c r="B148" s="35"/>
      <c r="C148" s="35"/>
      <c r="D148" s="35"/>
      <c r="E148" s="35"/>
      <c r="F148" s="35"/>
      <c r="G148" s="35"/>
      <c r="H148" s="35"/>
      <c r="I148" s="35"/>
      <c r="J148" s="35"/>
      <c r="K148" s="35"/>
      <c r="L148" s="35"/>
      <c r="M148" s="35"/>
      <c r="N148" s="35"/>
    </row>
    <row r="149" spans="2:14">
      <c r="B149" s="35"/>
      <c r="C149" s="35"/>
      <c r="D149" s="35"/>
      <c r="E149" s="35"/>
      <c r="F149" s="35"/>
      <c r="G149" s="35"/>
      <c r="H149" s="35"/>
      <c r="I149" s="35"/>
      <c r="J149" s="35"/>
      <c r="K149" s="35"/>
      <c r="L149" s="35"/>
      <c r="M149" s="35"/>
      <c r="N149" s="35"/>
    </row>
    <row r="150" spans="2:14">
      <c r="B150" s="35"/>
      <c r="C150" s="35"/>
      <c r="D150" s="35"/>
      <c r="E150" s="35"/>
      <c r="F150" s="35"/>
      <c r="G150" s="35"/>
      <c r="H150" s="35"/>
      <c r="I150" s="35"/>
      <c r="J150" s="35"/>
      <c r="K150" s="35"/>
      <c r="L150" s="35"/>
      <c r="M150" s="35"/>
      <c r="N150" s="35"/>
    </row>
    <row r="151" spans="2:14">
      <c r="B151" s="35"/>
      <c r="C151" s="35"/>
      <c r="D151" s="35"/>
      <c r="E151" s="35"/>
      <c r="F151" s="35"/>
      <c r="G151" s="35"/>
      <c r="H151" s="35"/>
      <c r="I151" s="35"/>
      <c r="J151" s="35"/>
      <c r="K151" s="35"/>
      <c r="L151" s="35"/>
      <c r="M151" s="35"/>
      <c r="N151" s="35"/>
    </row>
    <row r="152" spans="2:14">
      <c r="B152" s="35"/>
      <c r="C152" s="35"/>
      <c r="D152" s="35"/>
      <c r="E152" s="35"/>
      <c r="F152" s="35"/>
      <c r="G152" s="35"/>
      <c r="H152" s="35"/>
      <c r="I152" s="35"/>
      <c r="J152" s="35"/>
      <c r="K152" s="35"/>
      <c r="L152" s="35"/>
      <c r="M152" s="35"/>
      <c r="N152" s="35"/>
    </row>
    <row r="153" spans="2:14">
      <c r="B153" s="35"/>
      <c r="C153" s="35"/>
      <c r="D153" s="35"/>
      <c r="E153" s="35"/>
      <c r="F153" s="35"/>
      <c r="G153" s="35"/>
      <c r="H153" s="35"/>
      <c r="I153" s="35"/>
      <c r="J153" s="35"/>
      <c r="K153" s="35"/>
      <c r="L153" s="35"/>
      <c r="M153" s="35"/>
      <c r="N153" s="35"/>
    </row>
    <row r="154" spans="2:14">
      <c r="B154" s="35"/>
      <c r="C154" s="35"/>
      <c r="D154" s="35"/>
      <c r="E154" s="35"/>
      <c r="F154" s="35"/>
      <c r="G154" s="35"/>
      <c r="H154" s="35"/>
      <c r="I154" s="35"/>
      <c r="J154" s="35"/>
      <c r="K154" s="35"/>
      <c r="L154" s="35"/>
      <c r="M154" s="35"/>
      <c r="N154" s="35"/>
    </row>
    <row r="155" spans="2:14">
      <c r="B155" s="35"/>
      <c r="C155" s="35"/>
      <c r="D155" s="35"/>
      <c r="E155" s="35"/>
      <c r="F155" s="35"/>
      <c r="G155" s="35"/>
      <c r="H155" s="35"/>
      <c r="I155" s="35"/>
      <c r="J155" s="35"/>
      <c r="K155" s="35"/>
      <c r="L155" s="35"/>
      <c r="M155" s="35"/>
      <c r="N155" s="35"/>
    </row>
    <row r="156" spans="2:14">
      <c r="B156" s="35"/>
      <c r="C156" s="35"/>
      <c r="D156" s="35"/>
      <c r="E156" s="35"/>
      <c r="F156" s="35"/>
      <c r="G156" s="35"/>
      <c r="H156" s="35"/>
      <c r="I156" s="35"/>
      <c r="J156" s="35"/>
      <c r="K156" s="35"/>
      <c r="L156" s="35"/>
      <c r="M156" s="35"/>
      <c r="N156" s="35"/>
    </row>
    <row r="157" spans="2:14">
      <c r="B157" s="35"/>
      <c r="C157" s="35"/>
      <c r="D157" s="35"/>
      <c r="E157" s="35"/>
      <c r="F157" s="35"/>
      <c r="G157" s="35"/>
      <c r="H157" s="35"/>
      <c r="I157" s="35"/>
      <c r="J157" s="35"/>
      <c r="K157" s="35"/>
      <c r="L157" s="35"/>
      <c r="M157" s="35"/>
      <c r="N157" s="35"/>
    </row>
    <row r="158" spans="2:14">
      <c r="B158" s="35"/>
      <c r="C158" s="35"/>
      <c r="D158" s="35"/>
      <c r="E158" s="35"/>
      <c r="F158" s="35"/>
      <c r="G158" s="35"/>
      <c r="H158" s="35"/>
      <c r="I158" s="35"/>
      <c r="J158" s="35"/>
      <c r="K158" s="35"/>
      <c r="L158" s="35"/>
      <c r="M158" s="35"/>
      <c r="N158" s="35"/>
    </row>
    <row r="159" spans="2:14">
      <c r="B159" s="35"/>
      <c r="C159" s="35"/>
      <c r="D159" s="35"/>
      <c r="E159" s="35"/>
      <c r="F159" s="35"/>
      <c r="G159" s="35"/>
      <c r="H159" s="35"/>
      <c r="I159" s="35"/>
      <c r="J159" s="35"/>
      <c r="K159" s="35"/>
      <c r="L159" s="35"/>
      <c r="M159" s="35"/>
      <c r="N159" s="35"/>
    </row>
    <row r="160" spans="2:14">
      <c r="B160" s="35"/>
      <c r="C160" s="35"/>
      <c r="D160" s="35"/>
      <c r="E160" s="35"/>
      <c r="F160" s="35"/>
      <c r="G160" s="35"/>
      <c r="H160" s="35"/>
      <c r="I160" s="35"/>
      <c r="J160" s="35"/>
      <c r="K160" s="35"/>
      <c r="L160" s="35"/>
      <c r="M160" s="35"/>
      <c r="N160" s="35"/>
    </row>
    <row r="161" spans="2:14">
      <c r="B161" s="35"/>
      <c r="C161" s="35"/>
      <c r="D161" s="35"/>
      <c r="E161" s="35"/>
      <c r="F161" s="35"/>
      <c r="G161" s="35"/>
      <c r="H161" s="35"/>
      <c r="I161" s="35"/>
      <c r="J161" s="35"/>
      <c r="K161" s="35"/>
      <c r="L161" s="35"/>
      <c r="M161" s="35"/>
      <c r="N161" s="35"/>
    </row>
    <row r="162" spans="2:14">
      <c r="B162" s="35"/>
      <c r="C162" s="35"/>
      <c r="D162" s="35"/>
      <c r="E162" s="35"/>
      <c r="F162" s="35"/>
      <c r="G162" s="35"/>
      <c r="H162" s="35"/>
      <c r="I162" s="35"/>
      <c r="J162" s="35"/>
      <c r="K162" s="35"/>
      <c r="L162" s="35"/>
      <c r="M162" s="35"/>
      <c r="N162" s="35"/>
    </row>
    <row r="163" spans="2:14">
      <c r="B163" s="35"/>
      <c r="C163" s="35"/>
      <c r="D163" s="35"/>
      <c r="E163" s="35"/>
      <c r="F163" s="35"/>
      <c r="G163" s="35"/>
      <c r="H163" s="35"/>
      <c r="I163" s="35"/>
      <c r="J163" s="35"/>
      <c r="K163" s="35"/>
      <c r="L163" s="35"/>
      <c r="M163" s="35"/>
      <c r="N163" s="35"/>
    </row>
    <row r="164" spans="2:14">
      <c r="B164" s="35"/>
      <c r="C164" s="35"/>
      <c r="D164" s="35"/>
      <c r="E164" s="35"/>
      <c r="F164" s="35"/>
      <c r="G164" s="35"/>
      <c r="H164" s="35"/>
      <c r="I164" s="35"/>
      <c r="J164" s="35"/>
      <c r="K164" s="35"/>
      <c r="L164" s="35"/>
      <c r="M164" s="35"/>
      <c r="N164" s="35"/>
    </row>
    <row r="165" spans="2:14">
      <c r="B165" s="35"/>
      <c r="C165" s="35"/>
      <c r="D165" s="35"/>
      <c r="E165" s="35"/>
      <c r="F165" s="35"/>
      <c r="G165" s="35"/>
      <c r="H165" s="35"/>
      <c r="I165" s="35"/>
      <c r="J165" s="35"/>
      <c r="K165" s="35"/>
      <c r="L165" s="35"/>
      <c r="M165" s="35"/>
      <c r="N165" s="35"/>
    </row>
    <row r="166" spans="2:14">
      <c r="B166" s="35"/>
      <c r="C166" s="35"/>
      <c r="D166" s="35"/>
      <c r="E166" s="35"/>
      <c r="F166" s="35"/>
      <c r="G166" s="35"/>
      <c r="H166" s="35"/>
      <c r="I166" s="35"/>
      <c r="J166" s="35"/>
      <c r="K166" s="35"/>
      <c r="L166" s="35"/>
      <c r="M166" s="35"/>
      <c r="N166" s="35"/>
    </row>
    <row r="167" spans="2:14">
      <c r="B167" s="35"/>
      <c r="C167" s="35"/>
      <c r="D167" s="35"/>
      <c r="E167" s="35"/>
      <c r="F167" s="35"/>
      <c r="G167" s="35"/>
      <c r="H167" s="35"/>
      <c r="I167" s="35"/>
      <c r="J167" s="35"/>
      <c r="K167" s="35"/>
      <c r="L167" s="35"/>
      <c r="M167" s="35"/>
      <c r="N167" s="35"/>
    </row>
    <row r="168" spans="2:14">
      <c r="B168" s="35"/>
      <c r="C168" s="35"/>
      <c r="D168" s="35"/>
      <c r="E168" s="35"/>
      <c r="F168" s="35"/>
      <c r="G168" s="35"/>
      <c r="H168" s="35"/>
      <c r="I168" s="35"/>
      <c r="J168" s="35"/>
      <c r="K168" s="35"/>
      <c r="L168" s="35"/>
      <c r="M168" s="35"/>
      <c r="N168" s="35"/>
    </row>
    <row r="169" spans="2:14">
      <c r="B169" s="35"/>
      <c r="C169" s="35"/>
      <c r="D169" s="35"/>
      <c r="E169" s="35"/>
      <c r="F169" s="35"/>
      <c r="G169" s="35"/>
      <c r="H169" s="35"/>
      <c r="I169" s="35"/>
      <c r="J169" s="35"/>
      <c r="K169" s="35"/>
      <c r="L169" s="35"/>
      <c r="M169" s="35"/>
      <c r="N169" s="35"/>
    </row>
    <row r="170" spans="2:14">
      <c r="B170" s="35"/>
      <c r="C170" s="35"/>
      <c r="D170" s="35"/>
      <c r="E170" s="35"/>
      <c r="F170" s="35"/>
      <c r="G170" s="35"/>
      <c r="H170" s="35"/>
      <c r="I170" s="35"/>
      <c r="J170" s="35"/>
      <c r="K170" s="35"/>
      <c r="L170" s="35"/>
      <c r="M170" s="35"/>
      <c r="N170" s="35"/>
    </row>
    <row r="171" spans="2:14">
      <c r="B171" s="35"/>
      <c r="C171" s="35"/>
      <c r="D171" s="35"/>
      <c r="E171" s="35"/>
      <c r="F171" s="35"/>
      <c r="G171" s="35"/>
      <c r="H171" s="35"/>
      <c r="I171" s="35"/>
      <c r="J171" s="35"/>
      <c r="K171" s="35"/>
      <c r="L171" s="35"/>
      <c r="M171" s="35"/>
      <c r="N171" s="35"/>
    </row>
    <row r="172" spans="2:14">
      <c r="B172" s="35"/>
      <c r="C172" s="35"/>
      <c r="D172" s="35"/>
      <c r="E172" s="35"/>
      <c r="F172" s="35"/>
      <c r="G172" s="35"/>
      <c r="H172" s="35"/>
      <c r="I172" s="35"/>
      <c r="J172" s="35"/>
      <c r="K172" s="35"/>
      <c r="L172" s="35"/>
      <c r="M172" s="35"/>
      <c r="N172" s="35"/>
    </row>
    <row r="173" spans="2:14">
      <c r="B173" s="35"/>
      <c r="C173" s="35"/>
      <c r="D173" s="35"/>
      <c r="E173" s="35"/>
      <c r="F173" s="35"/>
      <c r="G173" s="35"/>
      <c r="H173" s="35"/>
      <c r="I173" s="35"/>
      <c r="J173" s="35"/>
      <c r="K173" s="35"/>
      <c r="L173" s="35"/>
      <c r="M173" s="35"/>
      <c r="N173" s="35"/>
    </row>
    <row r="174" spans="2:14">
      <c r="B174" s="35"/>
      <c r="C174" s="35"/>
      <c r="D174" s="35"/>
      <c r="E174" s="35"/>
      <c r="F174" s="35"/>
      <c r="G174" s="35"/>
      <c r="H174" s="35"/>
      <c r="I174" s="35"/>
      <c r="J174" s="35"/>
      <c r="K174" s="35"/>
      <c r="L174" s="35"/>
      <c r="M174" s="35"/>
      <c r="N174" s="35"/>
    </row>
    <row r="175" spans="2:14">
      <c r="B175" s="35"/>
      <c r="C175" s="35"/>
      <c r="D175" s="35"/>
      <c r="E175" s="35"/>
      <c r="F175" s="35"/>
      <c r="G175" s="35"/>
      <c r="H175" s="35"/>
      <c r="I175" s="35"/>
      <c r="J175" s="35"/>
      <c r="K175" s="35"/>
      <c r="L175" s="35"/>
      <c r="M175" s="35"/>
      <c r="N175" s="35"/>
    </row>
    <row r="176" spans="2:14">
      <c r="B176" s="35"/>
      <c r="C176" s="35"/>
      <c r="D176" s="35"/>
      <c r="E176" s="35"/>
      <c r="F176" s="35"/>
      <c r="G176" s="35"/>
      <c r="H176" s="35"/>
      <c r="I176" s="35"/>
      <c r="J176" s="35"/>
      <c r="K176" s="35"/>
      <c r="L176" s="35"/>
      <c r="M176" s="35"/>
      <c r="N176" s="35"/>
    </row>
    <row r="177" spans="2:14">
      <c r="B177" s="35"/>
      <c r="C177" s="35"/>
      <c r="D177" s="35"/>
      <c r="E177" s="35"/>
      <c r="F177" s="35"/>
      <c r="G177" s="35"/>
      <c r="H177" s="35"/>
      <c r="I177" s="35"/>
      <c r="J177" s="35"/>
      <c r="K177" s="35"/>
      <c r="L177" s="35"/>
      <c r="M177" s="35"/>
      <c r="N177" s="35"/>
    </row>
    <row r="178" spans="2:14">
      <c r="B178" s="35"/>
      <c r="C178" s="35"/>
      <c r="D178" s="35"/>
      <c r="E178" s="35"/>
      <c r="F178" s="35"/>
      <c r="G178" s="35"/>
      <c r="H178" s="35"/>
      <c r="I178" s="35"/>
      <c r="J178" s="35"/>
      <c r="K178" s="35"/>
      <c r="L178" s="35"/>
      <c r="M178" s="35"/>
      <c r="N178" s="35"/>
    </row>
    <row r="179" spans="2:14">
      <c r="B179" s="35"/>
      <c r="C179" s="35"/>
      <c r="D179" s="35"/>
      <c r="E179" s="35"/>
      <c r="F179" s="35"/>
      <c r="G179" s="35"/>
      <c r="H179" s="35"/>
      <c r="I179" s="35"/>
      <c r="J179" s="35"/>
      <c r="K179" s="35"/>
      <c r="L179" s="35"/>
      <c r="M179" s="35"/>
      <c r="N179" s="35"/>
    </row>
    <row r="180" spans="2:14">
      <c r="B180" s="35"/>
      <c r="C180" s="35"/>
      <c r="D180" s="35"/>
      <c r="E180" s="35"/>
      <c r="F180" s="35"/>
      <c r="G180" s="35"/>
      <c r="H180" s="35"/>
      <c r="I180" s="35"/>
      <c r="J180" s="35"/>
      <c r="K180" s="35"/>
      <c r="L180" s="35"/>
      <c r="M180" s="35"/>
      <c r="N180" s="35"/>
    </row>
    <row r="181" spans="2:14">
      <c r="B181" s="35"/>
      <c r="C181" s="35"/>
      <c r="D181" s="35"/>
      <c r="E181" s="35"/>
      <c r="F181" s="35"/>
      <c r="G181" s="35"/>
      <c r="H181" s="35"/>
      <c r="I181" s="35"/>
      <c r="J181" s="35"/>
      <c r="K181" s="35"/>
      <c r="L181" s="35"/>
      <c r="M181" s="35"/>
      <c r="N181" s="35"/>
    </row>
    <row r="182" spans="2:14">
      <c r="B182" s="35"/>
      <c r="C182" s="35"/>
      <c r="D182" s="35"/>
      <c r="E182" s="35"/>
      <c r="F182" s="35"/>
      <c r="G182" s="35"/>
      <c r="H182" s="35"/>
      <c r="I182" s="35"/>
      <c r="J182" s="35"/>
      <c r="K182" s="35"/>
      <c r="L182" s="35"/>
      <c r="M182" s="35"/>
      <c r="N182" s="35"/>
    </row>
    <row r="183" spans="2:14">
      <c r="B183" s="35"/>
      <c r="C183" s="35"/>
      <c r="D183" s="35"/>
      <c r="E183" s="35"/>
      <c r="F183" s="35"/>
      <c r="G183" s="35"/>
      <c r="H183" s="35"/>
      <c r="I183" s="35"/>
      <c r="J183" s="35"/>
      <c r="K183" s="35"/>
      <c r="L183" s="35"/>
      <c r="M183" s="35"/>
      <c r="N183" s="35"/>
    </row>
    <row r="184" spans="2:14">
      <c r="B184" s="35"/>
      <c r="C184" s="35"/>
      <c r="D184" s="35"/>
      <c r="E184" s="35"/>
      <c r="F184" s="35"/>
      <c r="G184" s="35"/>
      <c r="H184" s="35"/>
      <c r="I184" s="35"/>
      <c r="J184" s="35"/>
      <c r="K184" s="35"/>
      <c r="L184" s="35"/>
      <c r="M184" s="35"/>
      <c r="N184" s="35"/>
    </row>
    <row r="185" spans="2:14">
      <c r="B185" s="35"/>
      <c r="C185" s="35"/>
      <c r="D185" s="35"/>
      <c r="E185" s="35"/>
      <c r="F185" s="35"/>
      <c r="G185" s="35"/>
      <c r="H185" s="35"/>
      <c r="I185" s="35"/>
      <c r="J185" s="35"/>
      <c r="K185" s="35"/>
      <c r="L185" s="35"/>
      <c r="M185" s="35"/>
      <c r="N185" s="35"/>
    </row>
    <row r="186" spans="2:14">
      <c r="B186" s="35"/>
      <c r="C186" s="35"/>
      <c r="D186" s="35"/>
      <c r="E186" s="35"/>
      <c r="F186" s="35"/>
      <c r="G186" s="35"/>
      <c r="H186" s="35"/>
      <c r="I186" s="35"/>
      <c r="J186" s="35"/>
      <c r="K186" s="35"/>
      <c r="L186" s="35"/>
      <c r="M186" s="35"/>
      <c r="N186" s="35"/>
    </row>
    <row r="187" spans="2:14">
      <c r="B187" s="35"/>
      <c r="C187" s="35"/>
      <c r="D187" s="35"/>
      <c r="E187" s="35"/>
      <c r="F187" s="35"/>
      <c r="G187" s="35"/>
      <c r="H187" s="35"/>
      <c r="I187" s="35"/>
      <c r="J187" s="35"/>
      <c r="K187" s="35"/>
      <c r="L187" s="35"/>
      <c r="M187" s="35"/>
      <c r="N187" s="35"/>
    </row>
    <row r="188" spans="2:14">
      <c r="B188" s="35"/>
      <c r="C188" s="35"/>
      <c r="D188" s="35"/>
      <c r="E188" s="35"/>
      <c r="F188" s="35"/>
      <c r="G188" s="35"/>
      <c r="H188" s="35"/>
      <c r="I188" s="35"/>
      <c r="J188" s="35"/>
      <c r="K188" s="35"/>
      <c r="L188" s="35"/>
      <c r="M188" s="35"/>
      <c r="N188" s="35"/>
    </row>
    <row r="189" spans="2:14">
      <c r="B189" s="35"/>
      <c r="C189" s="35"/>
      <c r="D189" s="35"/>
      <c r="E189" s="35"/>
      <c r="F189" s="35"/>
      <c r="G189" s="35"/>
      <c r="H189" s="35"/>
      <c r="I189" s="35"/>
      <c r="J189" s="35"/>
      <c r="K189" s="35"/>
      <c r="L189" s="35"/>
      <c r="M189" s="35"/>
      <c r="N189" s="35"/>
    </row>
    <row r="190" spans="2:14">
      <c r="B190" s="35"/>
      <c r="C190" s="35"/>
      <c r="D190" s="35"/>
      <c r="E190" s="35"/>
      <c r="F190" s="35"/>
      <c r="G190" s="35"/>
      <c r="H190" s="35"/>
      <c r="I190" s="35"/>
      <c r="J190" s="35"/>
      <c r="K190" s="35"/>
      <c r="L190" s="35"/>
      <c r="M190" s="35"/>
      <c r="N190" s="35"/>
    </row>
    <row r="191" spans="2:14">
      <c r="B191" s="35"/>
      <c r="C191" s="35"/>
      <c r="D191" s="35"/>
      <c r="E191" s="35"/>
      <c r="F191" s="35"/>
      <c r="G191" s="35"/>
      <c r="H191" s="35"/>
      <c r="I191" s="35"/>
      <c r="J191" s="35"/>
      <c r="K191" s="35"/>
      <c r="L191" s="35"/>
      <c r="M191" s="35"/>
      <c r="N191" s="35"/>
    </row>
    <row r="192" spans="2:14">
      <c r="B192" s="35"/>
      <c r="C192" s="35"/>
      <c r="D192" s="35"/>
      <c r="E192" s="35"/>
      <c r="F192" s="35"/>
      <c r="G192" s="35"/>
      <c r="H192" s="35"/>
      <c r="I192" s="35"/>
      <c r="J192" s="35"/>
      <c r="K192" s="35"/>
      <c r="L192" s="35"/>
      <c r="M192" s="35"/>
      <c r="N192" s="35"/>
    </row>
    <row r="193" spans="2:14">
      <c r="B193" s="35"/>
      <c r="C193" s="35"/>
      <c r="D193" s="35"/>
      <c r="E193" s="35"/>
      <c r="F193" s="35"/>
      <c r="G193" s="35"/>
      <c r="H193" s="35"/>
      <c r="I193" s="35"/>
      <c r="J193" s="35"/>
      <c r="K193" s="35"/>
      <c r="L193" s="35"/>
      <c r="M193" s="35"/>
      <c r="N193" s="35"/>
    </row>
    <row r="194" spans="2:14">
      <c r="B194" s="35"/>
      <c r="C194" s="35"/>
      <c r="D194" s="35"/>
      <c r="E194" s="35"/>
      <c r="F194" s="35"/>
      <c r="G194" s="35"/>
      <c r="H194" s="35"/>
      <c r="I194" s="35"/>
      <c r="J194" s="35"/>
      <c r="K194" s="35"/>
      <c r="L194" s="35"/>
      <c r="M194" s="35"/>
      <c r="N194" s="35"/>
    </row>
    <row r="195" spans="2:14">
      <c r="B195" s="35"/>
      <c r="C195" s="35"/>
      <c r="D195" s="35"/>
      <c r="E195" s="35"/>
      <c r="F195" s="35"/>
      <c r="G195" s="35"/>
      <c r="H195" s="35"/>
      <c r="I195" s="35"/>
      <c r="J195" s="35"/>
      <c r="K195" s="35"/>
      <c r="L195" s="35"/>
      <c r="M195" s="35"/>
      <c r="N195" s="35"/>
    </row>
    <row r="196" spans="2:14">
      <c r="B196" s="35"/>
      <c r="C196" s="35"/>
      <c r="D196" s="35"/>
      <c r="E196" s="35"/>
      <c r="F196" s="35"/>
      <c r="G196" s="35"/>
      <c r="H196" s="35"/>
      <c r="I196" s="35"/>
      <c r="J196" s="35"/>
      <c r="K196" s="35"/>
      <c r="L196" s="35"/>
      <c r="M196" s="35"/>
      <c r="N196" s="35"/>
    </row>
    <row r="197" spans="2:14">
      <c r="B197" s="35"/>
      <c r="C197" s="35"/>
      <c r="D197" s="35"/>
      <c r="E197" s="35"/>
      <c r="F197" s="35"/>
      <c r="G197" s="35"/>
      <c r="H197" s="35"/>
      <c r="I197" s="35"/>
      <c r="J197" s="35"/>
      <c r="K197" s="35"/>
      <c r="L197" s="35"/>
      <c r="M197" s="35"/>
      <c r="N197" s="35"/>
    </row>
    <row r="198" spans="2:14">
      <c r="B198" s="35"/>
      <c r="C198" s="35"/>
      <c r="D198" s="35"/>
      <c r="E198" s="35"/>
      <c r="F198" s="35"/>
      <c r="G198" s="35"/>
      <c r="H198" s="35"/>
      <c r="I198" s="35"/>
      <c r="J198" s="35"/>
      <c r="K198" s="35"/>
      <c r="L198" s="35"/>
      <c r="M198" s="35"/>
      <c r="N198" s="35"/>
    </row>
    <row r="199" spans="2:14">
      <c r="B199" s="35"/>
      <c r="C199" s="35"/>
      <c r="D199" s="35"/>
      <c r="E199" s="35"/>
      <c r="F199" s="35"/>
      <c r="G199" s="35"/>
      <c r="H199" s="35"/>
      <c r="I199" s="35"/>
      <c r="J199" s="35"/>
      <c r="K199" s="35"/>
      <c r="L199" s="35"/>
      <c r="M199" s="35"/>
      <c r="N199" s="35"/>
    </row>
    <row r="200" spans="2:14">
      <c r="B200" s="35"/>
      <c r="C200" s="35"/>
      <c r="D200" s="35"/>
      <c r="E200" s="35"/>
      <c r="F200" s="35"/>
      <c r="G200" s="35"/>
      <c r="H200" s="35"/>
      <c r="I200" s="35"/>
      <c r="J200" s="35"/>
      <c r="K200" s="35"/>
      <c r="L200" s="35"/>
      <c r="M200" s="35"/>
      <c r="N200" s="35"/>
    </row>
    <row r="201" spans="2:14">
      <c r="B201" s="35"/>
      <c r="C201" s="35"/>
      <c r="D201" s="35"/>
      <c r="E201" s="35"/>
      <c r="F201" s="35"/>
      <c r="G201" s="35"/>
      <c r="H201" s="35"/>
      <c r="I201" s="35"/>
      <c r="J201" s="35"/>
      <c r="K201" s="35"/>
      <c r="L201" s="35"/>
      <c r="M201" s="35"/>
      <c r="N201" s="35"/>
    </row>
    <row r="202" spans="2:14">
      <c r="B202" s="35"/>
      <c r="C202" s="35"/>
      <c r="D202" s="35"/>
      <c r="E202" s="35"/>
      <c r="F202" s="35"/>
      <c r="G202" s="35"/>
      <c r="H202" s="35"/>
      <c r="I202" s="35"/>
      <c r="J202" s="35"/>
      <c r="K202" s="35"/>
      <c r="L202" s="35"/>
      <c r="M202" s="35"/>
      <c r="N202" s="35"/>
    </row>
    <row r="203" spans="2:14">
      <c r="B203" s="35"/>
      <c r="C203" s="35"/>
      <c r="D203" s="35"/>
      <c r="E203" s="35"/>
      <c r="F203" s="35"/>
      <c r="G203" s="35"/>
      <c r="H203" s="35"/>
      <c r="I203" s="35"/>
      <c r="J203" s="35"/>
      <c r="K203" s="35"/>
      <c r="L203" s="35"/>
      <c r="M203" s="35"/>
      <c r="N203" s="35"/>
    </row>
    <row r="204" spans="2:14">
      <c r="B204" s="35"/>
      <c r="C204" s="35"/>
      <c r="D204" s="35"/>
      <c r="E204" s="35"/>
      <c r="F204" s="35"/>
      <c r="G204" s="35"/>
      <c r="H204" s="35"/>
      <c r="I204" s="35"/>
      <c r="J204" s="35"/>
      <c r="K204" s="35"/>
      <c r="L204" s="35"/>
      <c r="M204" s="35"/>
      <c r="N204" s="35"/>
    </row>
    <row r="205" spans="2:14">
      <c r="B205" s="35"/>
      <c r="C205" s="35"/>
      <c r="D205" s="35"/>
      <c r="E205" s="35"/>
      <c r="F205" s="35"/>
      <c r="G205" s="35"/>
      <c r="H205" s="35"/>
      <c r="I205" s="35"/>
      <c r="J205" s="35"/>
      <c r="K205" s="35"/>
      <c r="L205" s="35"/>
      <c r="M205" s="35"/>
      <c r="N205" s="35"/>
    </row>
    <row r="206" spans="2:14">
      <c r="B206" s="35"/>
      <c r="C206" s="35"/>
      <c r="D206" s="35"/>
      <c r="E206" s="35"/>
      <c r="F206" s="35"/>
      <c r="G206" s="35"/>
      <c r="H206" s="35"/>
      <c r="I206" s="35"/>
      <c r="J206" s="35"/>
      <c r="K206" s="35"/>
      <c r="L206" s="35"/>
      <c r="M206" s="35"/>
      <c r="N206" s="35"/>
    </row>
    <row r="207" spans="2:14">
      <c r="B207" s="35"/>
      <c r="C207" s="35"/>
      <c r="D207" s="35"/>
      <c r="E207" s="35"/>
      <c r="F207" s="35"/>
      <c r="G207" s="35"/>
      <c r="H207" s="35"/>
      <c r="I207" s="35"/>
      <c r="J207" s="35"/>
      <c r="K207" s="35"/>
      <c r="L207" s="35"/>
      <c r="M207" s="35"/>
      <c r="N207" s="35"/>
    </row>
    <row r="208" spans="2:14">
      <c r="B208" s="35"/>
      <c r="C208" s="35"/>
      <c r="D208" s="35"/>
      <c r="E208" s="35"/>
      <c r="F208" s="35"/>
      <c r="G208" s="35"/>
      <c r="H208" s="35"/>
      <c r="I208" s="35"/>
      <c r="J208" s="35"/>
      <c r="K208" s="35"/>
      <c r="L208" s="35"/>
      <c r="M208" s="35"/>
      <c r="N208" s="35"/>
    </row>
    <row r="209" spans="2:14">
      <c r="B209" s="35"/>
      <c r="C209" s="35"/>
      <c r="D209" s="35"/>
      <c r="E209" s="35"/>
      <c r="F209" s="35"/>
      <c r="G209" s="35"/>
      <c r="H209" s="35"/>
      <c r="I209" s="35"/>
      <c r="J209" s="35"/>
      <c r="K209" s="35"/>
      <c r="L209" s="35"/>
      <c r="M209" s="35"/>
      <c r="N209" s="35"/>
    </row>
    <row r="210" spans="2:14">
      <c r="B210" s="35"/>
      <c r="C210" s="35"/>
      <c r="D210" s="35"/>
      <c r="E210" s="35"/>
      <c r="F210" s="35"/>
      <c r="G210" s="35"/>
      <c r="H210" s="35"/>
      <c r="I210" s="35"/>
      <c r="J210" s="35"/>
      <c r="K210" s="35"/>
      <c r="L210" s="35"/>
      <c r="M210" s="35"/>
      <c r="N210" s="35"/>
    </row>
    <row r="211" spans="2:14">
      <c r="B211" s="35"/>
      <c r="C211" s="35"/>
      <c r="D211" s="35"/>
      <c r="E211" s="35"/>
      <c r="F211" s="35"/>
      <c r="G211" s="35"/>
      <c r="H211" s="35"/>
      <c r="I211" s="35"/>
      <c r="J211" s="35"/>
      <c r="K211" s="35"/>
      <c r="L211" s="35"/>
      <c r="M211" s="35"/>
      <c r="N211" s="35"/>
    </row>
    <row r="212" spans="2:14">
      <c r="B212" s="35"/>
      <c r="C212" s="35"/>
      <c r="D212" s="35"/>
      <c r="E212" s="35"/>
      <c r="F212" s="35"/>
      <c r="G212" s="35"/>
      <c r="H212" s="35"/>
      <c r="I212" s="35"/>
      <c r="J212" s="35"/>
      <c r="K212" s="35"/>
      <c r="L212" s="35"/>
      <c r="M212" s="35"/>
      <c r="N212" s="35"/>
    </row>
    <row r="213" spans="2:14">
      <c r="B213" s="35"/>
      <c r="C213" s="35"/>
      <c r="D213" s="35"/>
      <c r="E213" s="35"/>
      <c r="F213" s="35"/>
      <c r="G213" s="35"/>
      <c r="H213" s="35"/>
      <c r="I213" s="35"/>
      <c r="J213" s="35"/>
      <c r="K213" s="35"/>
      <c r="L213" s="35"/>
      <c r="M213" s="35"/>
      <c r="N213" s="35"/>
    </row>
    <row r="214" spans="2:14">
      <c r="B214" s="35"/>
      <c r="C214" s="35"/>
      <c r="D214" s="35"/>
      <c r="E214" s="35"/>
      <c r="F214" s="35"/>
      <c r="G214" s="35"/>
      <c r="H214" s="35"/>
      <c r="I214" s="35"/>
      <c r="J214" s="35"/>
      <c r="K214" s="35"/>
      <c r="L214" s="35"/>
      <c r="M214" s="35"/>
      <c r="N214" s="35"/>
    </row>
    <row r="215" spans="2:14">
      <c r="B215" s="35"/>
      <c r="C215" s="35"/>
      <c r="D215" s="35"/>
      <c r="E215" s="35"/>
      <c r="F215" s="35"/>
      <c r="G215" s="35"/>
      <c r="H215" s="35"/>
      <c r="I215" s="35"/>
      <c r="J215" s="35"/>
      <c r="K215" s="35"/>
      <c r="L215" s="35"/>
      <c r="M215" s="35"/>
      <c r="N215" s="35"/>
    </row>
    <row r="216" spans="2:14">
      <c r="B216" s="35"/>
      <c r="C216" s="35"/>
      <c r="D216" s="35"/>
      <c r="E216" s="35"/>
      <c r="F216" s="35"/>
      <c r="G216" s="35"/>
      <c r="H216" s="35"/>
      <c r="I216" s="35"/>
      <c r="J216" s="35"/>
      <c r="K216" s="35"/>
      <c r="L216" s="35"/>
      <c r="M216" s="35"/>
      <c r="N216" s="35"/>
    </row>
    <row r="217" spans="2:14">
      <c r="B217" s="35"/>
      <c r="C217" s="35"/>
      <c r="D217" s="35"/>
      <c r="E217" s="35"/>
      <c r="F217" s="35"/>
      <c r="G217" s="35"/>
      <c r="H217" s="35"/>
      <c r="I217" s="35"/>
      <c r="J217" s="35"/>
      <c r="K217" s="35"/>
      <c r="L217" s="35"/>
      <c r="M217" s="35"/>
      <c r="N217" s="35"/>
    </row>
    <row r="218" spans="2:14">
      <c r="B218" s="35"/>
      <c r="C218" s="35"/>
      <c r="D218" s="35"/>
      <c r="E218" s="35"/>
      <c r="F218" s="35"/>
      <c r="G218" s="35"/>
      <c r="H218" s="35"/>
      <c r="I218" s="35"/>
      <c r="J218" s="35"/>
      <c r="K218" s="35"/>
      <c r="L218" s="35"/>
      <c r="M218" s="35"/>
      <c r="N218" s="35"/>
    </row>
    <row r="219" spans="2:14">
      <c r="B219" s="35"/>
      <c r="C219" s="35"/>
      <c r="D219" s="35"/>
      <c r="E219" s="35"/>
      <c r="F219" s="35"/>
      <c r="G219" s="35"/>
      <c r="H219" s="35"/>
      <c r="I219" s="35"/>
      <c r="J219" s="35"/>
      <c r="K219" s="35"/>
      <c r="L219" s="35"/>
      <c r="M219" s="35"/>
      <c r="N219" s="35"/>
    </row>
    <row r="220" spans="2:14">
      <c r="B220" s="35"/>
      <c r="C220" s="35"/>
      <c r="D220" s="35"/>
      <c r="E220" s="35"/>
      <c r="F220" s="35"/>
      <c r="G220" s="35"/>
      <c r="H220" s="35"/>
      <c r="I220" s="35"/>
      <c r="J220" s="35"/>
      <c r="K220" s="35"/>
      <c r="L220" s="35"/>
      <c r="M220" s="35"/>
      <c r="N220" s="35"/>
    </row>
    <row r="221" spans="2:14">
      <c r="B221" s="35"/>
      <c r="C221" s="35"/>
      <c r="D221" s="35"/>
      <c r="E221" s="35"/>
      <c r="F221" s="35"/>
      <c r="G221" s="35"/>
      <c r="H221" s="35"/>
      <c r="I221" s="35"/>
      <c r="J221" s="35"/>
      <c r="K221" s="35"/>
      <c r="L221" s="35"/>
      <c r="M221" s="35"/>
      <c r="N221" s="35"/>
    </row>
    <row r="222" spans="2:14">
      <c r="B222" s="35"/>
      <c r="C222" s="35"/>
      <c r="D222" s="35"/>
      <c r="E222" s="35"/>
      <c r="F222" s="35"/>
      <c r="G222" s="35"/>
      <c r="H222" s="35"/>
      <c r="I222" s="35"/>
      <c r="J222" s="35"/>
      <c r="K222" s="35"/>
      <c r="L222" s="35"/>
      <c r="M222" s="35"/>
      <c r="N222" s="35"/>
    </row>
    <row r="223" spans="2:14">
      <c r="B223" s="35"/>
      <c r="C223" s="35"/>
      <c r="D223" s="35"/>
      <c r="E223" s="35"/>
      <c r="F223" s="35"/>
      <c r="G223" s="35"/>
      <c r="H223" s="35"/>
      <c r="I223" s="35"/>
      <c r="J223" s="35"/>
      <c r="K223" s="35"/>
      <c r="L223" s="35"/>
      <c r="M223" s="35"/>
      <c r="N223" s="35"/>
    </row>
    <row r="224" spans="2:14">
      <c r="B224" s="35"/>
      <c r="C224" s="35"/>
      <c r="D224" s="35"/>
      <c r="E224" s="35"/>
      <c r="F224" s="35"/>
      <c r="G224" s="35"/>
      <c r="H224" s="35"/>
      <c r="I224" s="35"/>
      <c r="J224" s="35"/>
      <c r="K224" s="35"/>
      <c r="L224" s="35"/>
      <c r="M224" s="35"/>
      <c r="N224" s="35"/>
    </row>
    <row r="225" spans="2:14">
      <c r="B225" s="35"/>
      <c r="C225" s="35"/>
      <c r="D225" s="35"/>
      <c r="E225" s="35"/>
      <c r="F225" s="35"/>
      <c r="G225" s="35"/>
      <c r="H225" s="35"/>
      <c r="I225" s="35"/>
      <c r="J225" s="35"/>
      <c r="K225" s="35"/>
      <c r="L225" s="35"/>
      <c r="M225" s="35"/>
      <c r="N225" s="35"/>
    </row>
    <row r="226" spans="2:14">
      <c r="B226" s="35"/>
      <c r="C226" s="35"/>
      <c r="D226" s="35"/>
      <c r="E226" s="35"/>
      <c r="F226" s="35"/>
      <c r="G226" s="35"/>
      <c r="H226" s="35"/>
      <c r="I226" s="35"/>
      <c r="J226" s="35"/>
      <c r="K226" s="35"/>
      <c r="L226" s="35"/>
      <c r="M226" s="35"/>
      <c r="N226" s="35"/>
    </row>
    <row r="227" spans="2:14">
      <c r="B227" s="35"/>
      <c r="C227" s="35"/>
      <c r="D227" s="35"/>
      <c r="E227" s="35"/>
      <c r="F227" s="35"/>
      <c r="G227" s="35"/>
      <c r="H227" s="35"/>
      <c r="I227" s="35"/>
      <c r="J227" s="35"/>
      <c r="K227" s="35"/>
      <c r="L227" s="35"/>
      <c r="M227" s="35"/>
      <c r="N227" s="35"/>
    </row>
    <row r="228" spans="2:14">
      <c r="B228" s="35"/>
      <c r="C228" s="35"/>
      <c r="D228" s="35"/>
      <c r="E228" s="35"/>
      <c r="F228" s="35"/>
      <c r="G228" s="35"/>
      <c r="H228" s="35"/>
      <c r="I228" s="35"/>
      <c r="J228" s="35"/>
      <c r="K228" s="35"/>
      <c r="L228" s="35"/>
      <c r="M228" s="35"/>
      <c r="N228" s="35"/>
    </row>
    <row r="229" spans="2:14">
      <c r="B229" s="35"/>
      <c r="C229" s="35"/>
      <c r="D229" s="35"/>
      <c r="E229" s="35"/>
      <c r="F229" s="35"/>
      <c r="G229" s="35"/>
      <c r="H229" s="35"/>
      <c r="I229" s="35"/>
      <c r="J229" s="35"/>
      <c r="K229" s="35"/>
      <c r="L229" s="35"/>
      <c r="M229" s="35"/>
      <c r="N229" s="35"/>
    </row>
    <row r="230" spans="2:14">
      <c r="B230" s="35"/>
      <c r="C230" s="35"/>
      <c r="D230" s="35"/>
      <c r="E230" s="35"/>
      <c r="F230" s="35"/>
      <c r="G230" s="35"/>
      <c r="H230" s="35"/>
      <c r="I230" s="35"/>
      <c r="J230" s="35"/>
      <c r="K230" s="35"/>
      <c r="L230" s="35"/>
      <c r="M230" s="35"/>
      <c r="N230" s="35"/>
    </row>
    <row r="231" spans="2:14">
      <c r="B231" s="35"/>
      <c r="C231" s="35"/>
      <c r="D231" s="35"/>
      <c r="E231" s="35"/>
      <c r="F231" s="35"/>
      <c r="G231" s="35"/>
      <c r="H231" s="35"/>
      <c r="I231" s="35"/>
      <c r="J231" s="35"/>
      <c r="K231" s="35"/>
      <c r="L231" s="35"/>
      <c r="M231" s="35"/>
      <c r="N231" s="35"/>
    </row>
    <row r="232" spans="2:14">
      <c r="B232" s="35"/>
      <c r="C232" s="35"/>
      <c r="D232" s="35"/>
      <c r="E232" s="35"/>
      <c r="F232" s="35"/>
      <c r="G232" s="35"/>
      <c r="H232" s="35"/>
      <c r="I232" s="35"/>
      <c r="J232" s="35"/>
      <c r="K232" s="35"/>
      <c r="L232" s="35"/>
      <c r="M232" s="35"/>
      <c r="N232" s="35"/>
    </row>
    <row r="233" spans="2:14">
      <c r="B233" s="35"/>
      <c r="C233" s="35"/>
      <c r="D233" s="35"/>
      <c r="E233" s="35"/>
      <c r="F233" s="35"/>
      <c r="G233" s="35"/>
      <c r="H233" s="35"/>
      <c r="I233" s="35"/>
      <c r="J233" s="35"/>
      <c r="K233" s="35"/>
      <c r="L233" s="35"/>
      <c r="M233" s="35"/>
      <c r="N233" s="35"/>
    </row>
    <row r="234" spans="2:14">
      <c r="B234" s="35"/>
      <c r="C234" s="35"/>
      <c r="D234" s="35"/>
      <c r="E234" s="35"/>
      <c r="F234" s="35"/>
      <c r="G234" s="35"/>
      <c r="H234" s="35"/>
      <c r="I234" s="35"/>
      <c r="J234" s="35"/>
      <c r="K234" s="35"/>
      <c r="L234" s="35"/>
      <c r="M234" s="35"/>
      <c r="N234" s="35"/>
    </row>
    <row r="235" spans="2:14">
      <c r="B235" s="35"/>
      <c r="C235" s="35"/>
      <c r="D235" s="35"/>
      <c r="E235" s="35"/>
      <c r="F235" s="35"/>
      <c r="G235" s="35"/>
      <c r="H235" s="35"/>
      <c r="I235" s="35"/>
      <c r="J235" s="35"/>
      <c r="K235" s="35"/>
      <c r="L235" s="35"/>
      <c r="M235" s="35"/>
      <c r="N235" s="35"/>
    </row>
    <row r="236" spans="2:14">
      <c r="B236" s="35"/>
      <c r="C236" s="35"/>
      <c r="D236" s="35"/>
      <c r="E236" s="35"/>
      <c r="F236" s="35"/>
      <c r="G236" s="35"/>
      <c r="H236" s="35"/>
      <c r="I236" s="35"/>
      <c r="J236" s="35"/>
      <c r="K236" s="35"/>
      <c r="L236" s="35"/>
      <c r="M236" s="35"/>
      <c r="N236" s="35"/>
    </row>
    <row r="237" spans="2:14">
      <c r="B237" s="35"/>
      <c r="C237" s="35"/>
      <c r="D237" s="35"/>
      <c r="E237" s="35"/>
      <c r="F237" s="35"/>
      <c r="G237" s="35"/>
      <c r="H237" s="35"/>
      <c r="I237" s="35"/>
      <c r="J237" s="35"/>
      <c r="K237" s="35"/>
      <c r="L237" s="35"/>
      <c r="M237" s="35"/>
      <c r="N237" s="35"/>
    </row>
    <row r="238" spans="2:14">
      <c r="B238" s="35"/>
      <c r="C238" s="35"/>
      <c r="D238" s="35"/>
      <c r="E238" s="35"/>
      <c r="F238" s="35"/>
      <c r="G238" s="35"/>
      <c r="H238" s="35"/>
      <c r="I238" s="35"/>
      <c r="J238" s="35"/>
      <c r="K238" s="35"/>
      <c r="L238" s="35"/>
      <c r="M238" s="35"/>
      <c r="N238" s="35"/>
    </row>
    <row r="239" spans="2:14">
      <c r="B239" s="35"/>
      <c r="C239" s="35"/>
      <c r="D239" s="35"/>
      <c r="E239" s="35"/>
      <c r="F239" s="35"/>
      <c r="G239" s="35"/>
      <c r="H239" s="35"/>
      <c r="I239" s="35"/>
      <c r="J239" s="35"/>
      <c r="K239" s="35"/>
      <c r="L239" s="35"/>
      <c r="M239" s="35"/>
      <c r="N239" s="35"/>
    </row>
    <row r="240" spans="2:14">
      <c r="B240" s="35"/>
      <c r="C240" s="35"/>
      <c r="D240" s="35"/>
      <c r="E240" s="35"/>
      <c r="F240" s="35"/>
      <c r="G240" s="35"/>
      <c r="H240" s="35"/>
      <c r="I240" s="35"/>
      <c r="J240" s="35"/>
      <c r="K240" s="35"/>
      <c r="L240" s="35"/>
      <c r="M240" s="35"/>
      <c r="N240" s="35"/>
    </row>
    <row r="241" spans="2:14">
      <c r="B241" s="35"/>
      <c r="C241" s="35"/>
      <c r="D241" s="35"/>
      <c r="E241" s="35"/>
      <c r="F241" s="35"/>
      <c r="G241" s="35"/>
      <c r="H241" s="35"/>
      <c r="I241" s="35"/>
      <c r="J241" s="35"/>
      <c r="K241" s="35"/>
      <c r="L241" s="35"/>
      <c r="M241" s="35"/>
      <c r="N241" s="35"/>
    </row>
    <row r="242" spans="2:14">
      <c r="B242" s="35"/>
      <c r="C242" s="35"/>
      <c r="D242" s="35"/>
      <c r="E242" s="35"/>
      <c r="F242" s="35"/>
      <c r="G242" s="35"/>
      <c r="H242" s="35"/>
      <c r="I242" s="35"/>
      <c r="J242" s="35"/>
      <c r="K242" s="35"/>
      <c r="L242" s="35"/>
      <c r="M242" s="35"/>
      <c r="N242" s="35"/>
    </row>
    <row r="243" spans="2:14">
      <c r="B243" s="35"/>
      <c r="C243" s="35"/>
      <c r="D243" s="35"/>
      <c r="E243" s="35"/>
      <c r="F243" s="35"/>
      <c r="G243" s="35"/>
      <c r="H243" s="35"/>
      <c r="I243" s="35"/>
      <c r="J243" s="35"/>
      <c r="K243" s="35"/>
      <c r="L243" s="35"/>
      <c r="M243" s="35"/>
      <c r="N243" s="35"/>
    </row>
    <row r="244" spans="2:14">
      <c r="B244" s="35"/>
      <c r="C244" s="35"/>
      <c r="D244" s="35"/>
      <c r="E244" s="35"/>
      <c r="F244" s="35"/>
      <c r="G244" s="35"/>
      <c r="H244" s="35"/>
      <c r="I244" s="35"/>
      <c r="J244" s="35"/>
      <c r="K244" s="35"/>
      <c r="L244" s="35"/>
      <c r="M244" s="35"/>
      <c r="N244" s="35"/>
    </row>
    <row r="245" spans="2:14">
      <c r="B245" s="35"/>
      <c r="C245" s="35"/>
      <c r="D245" s="35"/>
      <c r="E245" s="35"/>
      <c r="F245" s="35"/>
      <c r="G245" s="35"/>
      <c r="H245" s="35"/>
      <c r="I245" s="35"/>
      <c r="J245" s="35"/>
      <c r="K245" s="35"/>
      <c r="L245" s="35"/>
      <c r="M245" s="35"/>
      <c r="N245" s="35"/>
    </row>
    <row r="246" spans="2:14">
      <c r="B246" s="35"/>
      <c r="C246" s="35"/>
      <c r="D246" s="35"/>
      <c r="E246" s="35"/>
      <c r="F246" s="35"/>
      <c r="G246" s="35"/>
      <c r="H246" s="35"/>
      <c r="I246" s="35"/>
      <c r="J246" s="35"/>
      <c r="K246" s="35"/>
      <c r="L246" s="35"/>
      <c r="M246" s="35"/>
      <c r="N246" s="35"/>
    </row>
    <row r="247" spans="2:14">
      <c r="B247" s="35"/>
      <c r="C247" s="35"/>
      <c r="D247" s="35"/>
      <c r="E247" s="35"/>
      <c r="F247" s="35"/>
      <c r="G247" s="35"/>
      <c r="H247" s="35"/>
      <c r="I247" s="35"/>
      <c r="J247" s="35"/>
      <c r="K247" s="35"/>
      <c r="L247" s="35"/>
      <c r="M247" s="35"/>
      <c r="N247" s="35"/>
    </row>
    <row r="248" spans="2:14">
      <c r="B248" s="35"/>
      <c r="C248" s="35"/>
      <c r="D248" s="35"/>
      <c r="E248" s="35"/>
      <c r="F248" s="35"/>
      <c r="G248" s="35"/>
      <c r="H248" s="35"/>
      <c r="I248" s="35"/>
      <c r="J248" s="35"/>
      <c r="K248" s="35"/>
      <c r="L248" s="35"/>
      <c r="M248" s="35"/>
      <c r="N248" s="35"/>
    </row>
    <row r="249" spans="2:14">
      <c r="B249" s="35"/>
      <c r="C249" s="35"/>
      <c r="D249" s="35"/>
      <c r="E249" s="35"/>
      <c r="F249" s="35"/>
      <c r="G249" s="35"/>
      <c r="H249" s="35"/>
      <c r="I249" s="35"/>
      <c r="J249" s="35"/>
      <c r="K249" s="35"/>
      <c r="L249" s="35"/>
      <c r="M249" s="35"/>
      <c r="N249" s="35"/>
    </row>
    <row r="250" spans="2:14">
      <c r="B250" s="35"/>
      <c r="C250" s="35"/>
      <c r="D250" s="35"/>
      <c r="E250" s="35"/>
      <c r="F250" s="35"/>
      <c r="G250" s="35"/>
      <c r="H250" s="35"/>
      <c r="I250" s="35"/>
      <c r="J250" s="35"/>
      <c r="K250" s="35"/>
      <c r="L250" s="35"/>
      <c r="M250" s="35"/>
      <c r="N250" s="35"/>
    </row>
    <row r="251" spans="2:14">
      <c r="B251" s="35"/>
      <c r="C251" s="35"/>
      <c r="D251" s="35"/>
      <c r="E251" s="35"/>
      <c r="F251" s="35"/>
      <c r="G251" s="35"/>
      <c r="H251" s="35"/>
      <c r="I251" s="35"/>
      <c r="J251" s="35"/>
      <c r="K251" s="35"/>
      <c r="L251" s="35"/>
      <c r="M251" s="35"/>
      <c r="N251" s="35"/>
    </row>
    <row r="252" spans="2:14">
      <c r="B252" s="35"/>
      <c r="C252" s="35"/>
      <c r="D252" s="35"/>
      <c r="E252" s="35"/>
      <c r="F252" s="35"/>
      <c r="G252" s="35"/>
      <c r="H252" s="35"/>
      <c r="I252" s="35"/>
      <c r="J252" s="35"/>
      <c r="K252" s="35"/>
      <c r="L252" s="35"/>
      <c r="M252" s="35"/>
      <c r="N252" s="35"/>
    </row>
    <row r="253" spans="2:14">
      <c r="B253" s="35"/>
      <c r="C253" s="35"/>
      <c r="D253" s="35"/>
      <c r="E253" s="35"/>
      <c r="F253" s="35"/>
      <c r="G253" s="35"/>
      <c r="H253" s="35"/>
      <c r="I253" s="35"/>
      <c r="J253" s="35"/>
      <c r="K253" s="35"/>
      <c r="L253" s="35"/>
      <c r="M253" s="35"/>
      <c r="N253" s="35"/>
    </row>
    <row r="254" spans="2:14">
      <c r="B254" s="35"/>
      <c r="C254" s="35"/>
      <c r="D254" s="35"/>
      <c r="E254" s="35"/>
      <c r="F254" s="35"/>
      <c r="G254" s="35"/>
      <c r="H254" s="35"/>
      <c r="I254" s="35"/>
      <c r="J254" s="35"/>
      <c r="K254" s="35"/>
      <c r="L254" s="35"/>
      <c r="M254" s="35"/>
      <c r="N254" s="35"/>
    </row>
    <row r="255" spans="2:14">
      <c r="B255" s="35"/>
      <c r="C255" s="35"/>
      <c r="D255" s="35"/>
      <c r="E255" s="35"/>
      <c r="F255" s="35"/>
      <c r="G255" s="35"/>
      <c r="H255" s="35"/>
      <c r="I255" s="35"/>
      <c r="J255" s="35"/>
      <c r="K255" s="35"/>
      <c r="L255" s="35"/>
      <c r="M255" s="35"/>
      <c r="N255" s="35"/>
    </row>
    <row r="256" spans="2:14">
      <c r="B256" s="35"/>
      <c r="C256" s="35"/>
      <c r="D256" s="35"/>
      <c r="E256" s="35"/>
      <c r="F256" s="35"/>
      <c r="G256" s="35"/>
      <c r="H256" s="35"/>
      <c r="I256" s="35"/>
      <c r="J256" s="35"/>
      <c r="K256" s="35"/>
      <c r="L256" s="35"/>
      <c r="M256" s="35"/>
      <c r="N256" s="35"/>
    </row>
    <row r="257" spans="2:14">
      <c r="B257" s="35"/>
      <c r="C257" s="35"/>
      <c r="D257" s="35"/>
      <c r="E257" s="35"/>
      <c r="F257" s="35"/>
      <c r="G257" s="35"/>
      <c r="H257" s="35"/>
      <c r="I257" s="35"/>
      <c r="J257" s="35"/>
      <c r="K257" s="35"/>
      <c r="L257" s="35"/>
      <c r="M257" s="35"/>
      <c r="N257" s="35"/>
    </row>
    <row r="258" spans="2:14">
      <c r="B258" s="35"/>
      <c r="C258" s="35"/>
      <c r="D258" s="35"/>
      <c r="E258" s="35"/>
      <c r="F258" s="35"/>
      <c r="G258" s="35"/>
      <c r="H258" s="35"/>
      <c r="I258" s="35"/>
      <c r="J258" s="35"/>
      <c r="K258" s="35"/>
      <c r="L258" s="35"/>
      <c r="M258" s="35"/>
      <c r="N258" s="35"/>
    </row>
    <row r="259" spans="2:14">
      <c r="B259" s="35"/>
      <c r="C259" s="35"/>
      <c r="D259" s="35"/>
      <c r="E259" s="35"/>
      <c r="F259" s="35"/>
      <c r="G259" s="35"/>
      <c r="H259" s="35"/>
      <c r="I259" s="35"/>
      <c r="J259" s="35"/>
      <c r="K259" s="35"/>
      <c r="L259" s="35"/>
      <c r="M259" s="35"/>
      <c r="N259" s="35"/>
    </row>
    <row r="260" spans="2:14">
      <c r="B260" s="35"/>
      <c r="C260" s="35"/>
      <c r="D260" s="35"/>
      <c r="E260" s="35"/>
      <c r="F260" s="35"/>
      <c r="G260" s="35"/>
      <c r="H260" s="35"/>
      <c r="I260" s="35"/>
      <c r="J260" s="35"/>
      <c r="K260" s="35"/>
      <c r="L260" s="35"/>
      <c r="M260" s="35"/>
      <c r="N260" s="35"/>
    </row>
    <row r="261" spans="2:14">
      <c r="B261" s="35"/>
      <c r="C261" s="35"/>
      <c r="D261" s="35"/>
      <c r="E261" s="35"/>
      <c r="F261" s="35"/>
      <c r="G261" s="35"/>
      <c r="H261" s="35"/>
      <c r="I261" s="35"/>
      <c r="J261" s="35"/>
      <c r="K261" s="35"/>
      <c r="L261" s="35"/>
      <c r="M261" s="35"/>
      <c r="N261" s="35"/>
    </row>
    <row r="262" spans="2:14">
      <c r="B262" s="35"/>
      <c r="C262" s="35"/>
      <c r="D262" s="35"/>
      <c r="E262" s="35"/>
      <c r="F262" s="35"/>
      <c r="G262" s="35"/>
      <c r="H262" s="35"/>
      <c r="I262" s="35"/>
      <c r="J262" s="35"/>
      <c r="K262" s="35"/>
      <c r="L262" s="35"/>
      <c r="M262" s="35"/>
      <c r="N262" s="35"/>
    </row>
    <row r="263" spans="2:14">
      <c r="B263" s="35"/>
      <c r="C263" s="35"/>
      <c r="D263" s="35"/>
      <c r="E263" s="35"/>
      <c r="F263" s="35"/>
      <c r="G263" s="35"/>
      <c r="H263" s="35"/>
      <c r="I263" s="35"/>
      <c r="J263" s="35"/>
      <c r="K263" s="35"/>
      <c r="L263" s="35"/>
      <c r="M263" s="35"/>
      <c r="N263" s="35"/>
    </row>
    <row r="264" spans="2:14">
      <c r="B264" s="35"/>
      <c r="C264" s="35"/>
      <c r="D264" s="35"/>
      <c r="E264" s="35"/>
      <c r="F264" s="35"/>
      <c r="G264" s="35"/>
      <c r="H264" s="35"/>
      <c r="I264" s="35"/>
      <c r="J264" s="35"/>
      <c r="K264" s="35"/>
      <c r="L264" s="35"/>
      <c r="M264" s="35"/>
      <c r="N264" s="35"/>
    </row>
    <row r="265" spans="2:14">
      <c r="B265" s="35"/>
      <c r="C265" s="35"/>
      <c r="D265" s="35"/>
      <c r="E265" s="35"/>
      <c r="F265" s="35"/>
      <c r="G265" s="35"/>
      <c r="H265" s="35"/>
      <c r="I265" s="35"/>
      <c r="J265" s="35"/>
      <c r="K265" s="35"/>
      <c r="L265" s="35"/>
      <c r="M265" s="35"/>
      <c r="N265" s="35"/>
    </row>
    <row r="266" spans="2:14">
      <c r="B266" s="35"/>
      <c r="C266" s="35"/>
      <c r="D266" s="35"/>
      <c r="E266" s="35"/>
      <c r="F266" s="35"/>
      <c r="G266" s="35"/>
      <c r="H266" s="35"/>
      <c r="I266" s="35"/>
      <c r="J266" s="35"/>
      <c r="K266" s="35"/>
      <c r="L266" s="35"/>
      <c r="M266" s="35"/>
      <c r="N266" s="35"/>
    </row>
    <row r="267" spans="2:14">
      <c r="B267" s="35"/>
      <c r="C267" s="35"/>
      <c r="D267" s="35"/>
      <c r="E267" s="35"/>
      <c r="F267" s="35"/>
      <c r="G267" s="35"/>
      <c r="H267" s="35"/>
      <c r="I267" s="35"/>
      <c r="J267" s="35"/>
      <c r="K267" s="35"/>
      <c r="L267" s="35"/>
      <c r="M267" s="35"/>
      <c r="N267" s="35"/>
    </row>
    <row r="268" spans="2:14">
      <c r="B268" s="35"/>
      <c r="C268" s="35"/>
      <c r="D268" s="35"/>
      <c r="E268" s="35"/>
      <c r="F268" s="35"/>
      <c r="G268" s="35"/>
      <c r="H268" s="35"/>
      <c r="I268" s="35"/>
      <c r="J268" s="35"/>
      <c r="K268" s="35"/>
      <c r="L268" s="35"/>
      <c r="M268" s="35"/>
      <c r="N268" s="35"/>
    </row>
    <row r="269" spans="2:14">
      <c r="B269" s="35"/>
      <c r="C269" s="35"/>
      <c r="D269" s="35"/>
      <c r="E269" s="35"/>
      <c r="F269" s="35"/>
      <c r="G269" s="35"/>
      <c r="H269" s="35"/>
      <c r="I269" s="35"/>
      <c r="J269" s="35"/>
      <c r="K269" s="35"/>
      <c r="L269" s="35"/>
      <c r="M269" s="35"/>
      <c r="N269" s="35"/>
    </row>
    <row r="270" spans="2:14">
      <c r="B270" s="35"/>
      <c r="C270" s="35"/>
      <c r="D270" s="35"/>
      <c r="E270" s="35"/>
      <c r="F270" s="35"/>
      <c r="G270" s="35"/>
      <c r="H270" s="35"/>
      <c r="I270" s="35"/>
      <c r="J270" s="35"/>
      <c r="K270" s="35"/>
      <c r="L270" s="35"/>
      <c r="M270" s="35"/>
      <c r="N270" s="35"/>
    </row>
    <row r="271" spans="2:14">
      <c r="B271" s="35"/>
      <c r="C271" s="35"/>
      <c r="D271" s="35"/>
      <c r="E271" s="35"/>
      <c r="F271" s="35"/>
      <c r="G271" s="35"/>
      <c r="H271" s="35"/>
      <c r="I271" s="35"/>
      <c r="J271" s="35"/>
      <c r="K271" s="35"/>
      <c r="L271" s="35"/>
      <c r="M271" s="35"/>
      <c r="N271" s="35"/>
    </row>
    <row r="272" spans="2:14">
      <c r="B272" s="40"/>
      <c r="C272" s="40"/>
      <c r="D272" s="40"/>
      <c r="E272" s="40"/>
      <c r="F272" s="40"/>
      <c r="G272" s="40"/>
      <c r="H272" s="40"/>
      <c r="I272" s="40"/>
      <c r="J272" s="40"/>
      <c r="K272" s="40"/>
      <c r="L272" s="40"/>
      <c r="M272" s="40"/>
      <c r="N272" s="40"/>
    </row>
    <row r="273" spans="2:14">
      <c r="B273" s="40"/>
      <c r="C273" s="40"/>
      <c r="D273" s="40"/>
      <c r="E273" s="40"/>
      <c r="F273" s="40"/>
      <c r="G273" s="40"/>
      <c r="H273" s="40"/>
      <c r="I273" s="40"/>
      <c r="J273" s="40"/>
      <c r="K273" s="40"/>
      <c r="L273" s="40"/>
      <c r="M273" s="40"/>
      <c r="N273" s="40"/>
    </row>
    <row r="274" spans="2:14">
      <c r="B274" s="40"/>
      <c r="C274" s="40"/>
      <c r="D274" s="40"/>
      <c r="E274" s="40"/>
      <c r="F274" s="40"/>
      <c r="G274" s="40"/>
      <c r="H274" s="40"/>
      <c r="I274" s="40"/>
      <c r="J274" s="40"/>
      <c r="K274" s="40"/>
      <c r="L274" s="40"/>
      <c r="M274" s="40"/>
      <c r="N274" s="40"/>
    </row>
    <row r="275" spans="2:14">
      <c r="B275" s="40"/>
      <c r="C275" s="40"/>
      <c r="D275" s="40"/>
      <c r="E275" s="40"/>
      <c r="F275" s="40"/>
      <c r="G275" s="40"/>
      <c r="H275" s="40"/>
      <c r="I275" s="40"/>
      <c r="J275" s="40"/>
      <c r="K275" s="40"/>
      <c r="L275" s="40"/>
      <c r="M275" s="40"/>
      <c r="N275" s="40"/>
    </row>
    <row r="276" spans="2:14">
      <c r="B276" s="40"/>
      <c r="C276" s="40"/>
      <c r="D276" s="40"/>
      <c r="E276" s="40"/>
      <c r="F276" s="40"/>
      <c r="G276" s="40"/>
      <c r="H276" s="40"/>
      <c r="I276" s="40"/>
      <c r="J276" s="40"/>
      <c r="K276" s="40"/>
      <c r="L276" s="40"/>
      <c r="M276" s="40"/>
      <c r="N276" s="40"/>
    </row>
    <row r="277" spans="2:14">
      <c r="B277" s="40"/>
      <c r="C277" s="40"/>
      <c r="D277" s="40"/>
      <c r="E277" s="40"/>
      <c r="F277" s="40"/>
      <c r="G277" s="40"/>
      <c r="H277" s="40"/>
      <c r="I277" s="40"/>
      <c r="J277" s="40"/>
      <c r="K277" s="40"/>
      <c r="L277" s="40"/>
      <c r="M277" s="40"/>
      <c r="N277" s="40"/>
    </row>
    <row r="278" spans="2:14">
      <c r="B278" s="40"/>
      <c r="C278" s="40"/>
      <c r="D278" s="40"/>
      <c r="E278" s="40"/>
      <c r="F278" s="40"/>
      <c r="G278" s="40"/>
      <c r="H278" s="40"/>
      <c r="I278" s="40"/>
      <c r="J278" s="40"/>
      <c r="K278" s="40"/>
      <c r="L278" s="40"/>
      <c r="M278" s="40"/>
      <c r="N278" s="40"/>
    </row>
    <row r="279" spans="2:14">
      <c r="B279" s="40"/>
      <c r="C279" s="40"/>
      <c r="D279" s="40"/>
      <c r="E279" s="40"/>
      <c r="F279" s="40"/>
      <c r="G279" s="40"/>
      <c r="H279" s="40"/>
      <c r="I279" s="40"/>
      <c r="J279" s="40"/>
      <c r="K279" s="40"/>
      <c r="L279" s="40"/>
      <c r="M279" s="40"/>
      <c r="N279" s="40"/>
    </row>
    <row r="280" spans="2:14">
      <c r="B280" s="40"/>
      <c r="C280" s="40"/>
      <c r="D280" s="40"/>
      <c r="E280" s="40"/>
      <c r="F280" s="40"/>
      <c r="G280" s="40"/>
      <c r="H280" s="40"/>
      <c r="I280" s="40"/>
      <c r="J280" s="40"/>
      <c r="K280" s="40"/>
      <c r="L280" s="40"/>
      <c r="M280" s="40"/>
      <c r="N280" s="40"/>
    </row>
    <row r="281" spans="2:14">
      <c r="B281" s="40"/>
      <c r="C281" s="40"/>
      <c r="D281" s="40"/>
      <c r="E281" s="40"/>
      <c r="F281" s="40"/>
      <c r="G281" s="40"/>
      <c r="H281" s="40"/>
      <c r="I281" s="40"/>
      <c r="J281" s="40"/>
      <c r="K281" s="40"/>
      <c r="L281" s="40"/>
      <c r="M281" s="40"/>
      <c r="N281" s="40"/>
    </row>
    <row r="282" spans="2:14">
      <c r="B282" s="40"/>
      <c r="C282" s="40"/>
      <c r="D282" s="40"/>
      <c r="E282" s="40"/>
      <c r="F282" s="40"/>
      <c r="G282" s="40"/>
      <c r="H282" s="40"/>
      <c r="I282" s="40"/>
      <c r="J282" s="40"/>
      <c r="K282" s="40"/>
      <c r="L282" s="40"/>
      <c r="M282" s="40"/>
      <c r="N282" s="40"/>
    </row>
    <row r="283" spans="2:14">
      <c r="B283" s="40"/>
      <c r="C283" s="40"/>
      <c r="D283" s="40"/>
      <c r="E283" s="40"/>
      <c r="F283" s="40"/>
      <c r="G283" s="40"/>
      <c r="H283" s="40"/>
      <c r="I283" s="40"/>
      <c r="J283" s="40"/>
      <c r="K283" s="40"/>
      <c r="L283" s="40"/>
      <c r="M283" s="40"/>
      <c r="N283" s="40"/>
    </row>
    <row r="284" spans="2:14">
      <c r="B284" s="40"/>
      <c r="C284" s="40"/>
      <c r="D284" s="40"/>
      <c r="E284" s="40"/>
      <c r="F284" s="40"/>
      <c r="G284" s="40"/>
      <c r="H284" s="40"/>
      <c r="I284" s="40"/>
      <c r="J284" s="40"/>
      <c r="K284" s="40"/>
      <c r="L284" s="40"/>
      <c r="M284" s="40"/>
      <c r="N284" s="40"/>
    </row>
    <row r="285" spans="2:14">
      <c r="B285" s="40"/>
      <c r="C285" s="40"/>
      <c r="D285" s="40"/>
      <c r="E285" s="40"/>
      <c r="F285" s="40"/>
      <c r="G285" s="40"/>
      <c r="H285" s="40"/>
      <c r="I285" s="40"/>
      <c r="J285" s="40"/>
      <c r="K285" s="40"/>
      <c r="L285" s="40"/>
      <c r="M285" s="40"/>
      <c r="N285" s="40"/>
    </row>
    <row r="286" spans="2:14">
      <c r="B286" s="40"/>
      <c r="C286" s="40"/>
      <c r="D286" s="40"/>
      <c r="E286" s="40"/>
      <c r="F286" s="40"/>
      <c r="G286" s="40"/>
      <c r="H286" s="40"/>
      <c r="I286" s="40"/>
      <c r="J286" s="40"/>
      <c r="K286" s="40"/>
      <c r="L286" s="40"/>
      <c r="M286" s="40"/>
      <c r="N286" s="40"/>
    </row>
    <row r="287" spans="2:14">
      <c r="B287" s="40"/>
      <c r="C287" s="40"/>
      <c r="D287" s="40"/>
      <c r="E287" s="40"/>
      <c r="F287" s="40"/>
      <c r="G287" s="40"/>
      <c r="H287" s="40"/>
      <c r="I287" s="40"/>
      <c r="J287" s="40"/>
      <c r="K287" s="40"/>
      <c r="L287" s="40"/>
      <c r="M287" s="40"/>
      <c r="N287" s="40"/>
    </row>
    <row r="288" spans="2:14">
      <c r="B288" s="40"/>
      <c r="C288" s="40"/>
      <c r="D288" s="40"/>
      <c r="E288" s="40"/>
      <c r="F288" s="40"/>
      <c r="G288" s="40"/>
      <c r="H288" s="40"/>
      <c r="I288" s="40"/>
      <c r="J288" s="40"/>
      <c r="K288" s="40"/>
      <c r="L288" s="40"/>
      <c r="M288" s="40"/>
      <c r="N288" s="40"/>
    </row>
    <row r="289" spans="2:14">
      <c r="B289" s="40"/>
      <c r="C289" s="40"/>
      <c r="D289" s="40"/>
      <c r="E289" s="40"/>
      <c r="F289" s="40"/>
      <c r="G289" s="40"/>
      <c r="H289" s="40"/>
      <c r="I289" s="40"/>
      <c r="J289" s="40"/>
      <c r="K289" s="40"/>
      <c r="L289" s="40"/>
      <c r="M289" s="40"/>
      <c r="N289" s="40"/>
    </row>
    <row r="290" spans="2:14">
      <c r="B290" s="40"/>
      <c r="C290" s="40"/>
      <c r="D290" s="40"/>
      <c r="E290" s="40"/>
      <c r="F290" s="40"/>
      <c r="G290" s="40"/>
      <c r="H290" s="40"/>
      <c r="I290" s="40"/>
      <c r="J290" s="40"/>
      <c r="K290" s="40"/>
      <c r="L290" s="40"/>
      <c r="M290" s="40"/>
      <c r="N290" s="40"/>
    </row>
    <row r="291" spans="2:14">
      <c r="B291" s="40"/>
      <c r="C291" s="40"/>
      <c r="D291" s="40"/>
      <c r="E291" s="40"/>
      <c r="F291" s="40"/>
      <c r="G291" s="40"/>
      <c r="H291" s="40"/>
      <c r="I291" s="40"/>
      <c r="J291" s="40"/>
      <c r="K291" s="40"/>
      <c r="L291" s="40"/>
      <c r="M291" s="40"/>
      <c r="N291" s="40"/>
    </row>
    <row r="292" spans="2:14">
      <c r="B292" s="40"/>
      <c r="C292" s="40"/>
      <c r="D292" s="40"/>
      <c r="E292" s="40"/>
      <c r="F292" s="40"/>
      <c r="G292" s="40"/>
      <c r="H292" s="40"/>
      <c r="I292" s="40"/>
      <c r="J292" s="40"/>
      <c r="K292" s="40"/>
      <c r="L292" s="40"/>
      <c r="M292" s="40"/>
      <c r="N292" s="40"/>
    </row>
    <row r="293" spans="2:14">
      <c r="B293" s="40"/>
      <c r="C293" s="40"/>
      <c r="D293" s="40"/>
      <c r="E293" s="40"/>
      <c r="F293" s="40"/>
      <c r="G293" s="40"/>
      <c r="H293" s="40"/>
      <c r="I293" s="40"/>
      <c r="J293" s="40"/>
      <c r="K293" s="40"/>
      <c r="L293" s="40"/>
      <c r="M293" s="40"/>
      <c r="N293" s="40"/>
    </row>
    <row r="294" spans="2:14">
      <c r="B294" s="40"/>
      <c r="C294" s="40"/>
      <c r="D294" s="40"/>
      <c r="E294" s="40"/>
      <c r="F294" s="40"/>
      <c r="G294" s="40"/>
      <c r="H294" s="40"/>
      <c r="I294" s="40"/>
      <c r="J294" s="40"/>
      <c r="K294" s="40"/>
      <c r="L294" s="40"/>
      <c r="M294" s="40"/>
      <c r="N294" s="40"/>
    </row>
    <row r="295" spans="2:14">
      <c r="B295" s="40"/>
      <c r="C295" s="40"/>
      <c r="D295" s="40"/>
      <c r="E295" s="40"/>
      <c r="F295" s="40"/>
      <c r="G295" s="40"/>
      <c r="H295" s="40"/>
      <c r="I295" s="40"/>
      <c r="J295" s="40"/>
      <c r="K295" s="40"/>
      <c r="L295" s="40"/>
      <c r="M295" s="40"/>
      <c r="N295" s="40"/>
    </row>
    <row r="296" spans="2:14">
      <c r="B296" s="40"/>
      <c r="C296" s="40"/>
      <c r="D296" s="40"/>
      <c r="E296" s="40"/>
      <c r="F296" s="40"/>
      <c r="G296" s="40"/>
      <c r="H296" s="40"/>
      <c r="I296" s="40"/>
      <c r="J296" s="40"/>
      <c r="K296" s="40"/>
      <c r="L296" s="40"/>
      <c r="M296" s="40"/>
      <c r="N296" s="40"/>
    </row>
    <row r="297" spans="2:14">
      <c r="B297" s="40"/>
      <c r="C297" s="40"/>
      <c r="D297" s="40"/>
      <c r="E297" s="40"/>
      <c r="F297" s="40"/>
      <c r="G297" s="40"/>
      <c r="H297" s="40"/>
      <c r="I297" s="40"/>
      <c r="J297" s="40"/>
      <c r="K297" s="40"/>
      <c r="L297" s="40"/>
      <c r="M297" s="40"/>
      <c r="N297" s="40"/>
    </row>
    <row r="298" spans="2:14">
      <c r="B298" s="40"/>
      <c r="C298" s="40"/>
      <c r="D298" s="40"/>
      <c r="E298" s="40"/>
      <c r="F298" s="40"/>
      <c r="G298" s="40"/>
      <c r="H298" s="40"/>
      <c r="I298" s="40"/>
      <c r="J298" s="40"/>
      <c r="K298" s="40"/>
      <c r="L298" s="40"/>
      <c r="M298" s="40"/>
      <c r="N298" s="40"/>
    </row>
    <row r="299" spans="2:14">
      <c r="B299" s="40"/>
      <c r="C299" s="40"/>
      <c r="D299" s="40"/>
      <c r="E299" s="40"/>
      <c r="F299" s="40"/>
      <c r="G299" s="40"/>
      <c r="H299" s="40"/>
      <c r="I299" s="40"/>
      <c r="J299" s="40"/>
      <c r="K299" s="40"/>
      <c r="L299" s="40"/>
      <c r="M299" s="40"/>
      <c r="N299" s="40"/>
    </row>
    <row r="300" spans="2:14">
      <c r="B300" s="40"/>
      <c r="C300" s="40"/>
      <c r="D300" s="40"/>
      <c r="E300" s="40"/>
      <c r="F300" s="40"/>
      <c r="G300" s="40"/>
      <c r="H300" s="40"/>
      <c r="I300" s="40"/>
      <c r="J300" s="40"/>
      <c r="K300" s="40"/>
      <c r="L300" s="40"/>
      <c r="M300" s="40"/>
      <c r="N300" s="40"/>
    </row>
    <row r="301" spans="2:14">
      <c r="B301" s="40"/>
      <c r="C301" s="40"/>
      <c r="D301" s="40"/>
      <c r="E301" s="40"/>
      <c r="F301" s="40"/>
      <c r="G301" s="40"/>
      <c r="H301" s="40"/>
      <c r="I301" s="40"/>
      <c r="J301" s="40"/>
      <c r="K301" s="40"/>
      <c r="L301" s="40"/>
      <c r="M301" s="40"/>
      <c r="N301" s="40"/>
    </row>
    <row r="302" spans="2:14">
      <c r="B302" s="40"/>
      <c r="C302" s="40"/>
      <c r="D302" s="40"/>
      <c r="E302" s="40"/>
      <c r="F302" s="40"/>
      <c r="G302" s="40"/>
      <c r="H302" s="40"/>
      <c r="I302" s="40"/>
      <c r="J302" s="40"/>
      <c r="K302" s="40"/>
      <c r="L302" s="40"/>
      <c r="M302" s="40"/>
      <c r="N302" s="40"/>
    </row>
    <row r="303" spans="2:14">
      <c r="B303" s="40"/>
      <c r="C303" s="40"/>
      <c r="D303" s="40"/>
      <c r="E303" s="40"/>
      <c r="F303" s="40"/>
      <c r="G303" s="40"/>
      <c r="H303" s="40"/>
      <c r="I303" s="40"/>
      <c r="J303" s="40"/>
      <c r="K303" s="40"/>
      <c r="L303" s="40"/>
      <c r="M303" s="40"/>
      <c r="N303" s="40"/>
    </row>
    <row r="304" spans="2:14">
      <c r="B304" s="40"/>
      <c r="C304" s="40"/>
      <c r="D304" s="40"/>
      <c r="E304" s="40"/>
      <c r="F304" s="40"/>
      <c r="G304" s="40"/>
      <c r="H304" s="40"/>
      <c r="I304" s="40"/>
      <c r="J304" s="40"/>
      <c r="K304" s="40"/>
      <c r="L304" s="40"/>
      <c r="M304" s="40"/>
      <c r="N304" s="40"/>
    </row>
    <row r="305" spans="2:14">
      <c r="B305" s="40"/>
      <c r="C305" s="40"/>
      <c r="D305" s="40"/>
      <c r="E305" s="40"/>
      <c r="F305" s="40"/>
      <c r="G305" s="40"/>
      <c r="H305" s="40"/>
      <c r="I305" s="40"/>
      <c r="J305" s="40"/>
      <c r="K305" s="40"/>
      <c r="L305" s="40"/>
      <c r="M305" s="40"/>
      <c r="N305" s="40"/>
    </row>
    <row r="306" spans="2:14">
      <c r="B306" s="40"/>
      <c r="C306" s="40"/>
      <c r="D306" s="40"/>
      <c r="E306" s="40"/>
      <c r="F306" s="40"/>
      <c r="G306" s="40"/>
      <c r="H306" s="40"/>
      <c r="I306" s="40"/>
      <c r="J306" s="40"/>
      <c r="K306" s="40"/>
      <c r="L306" s="40"/>
      <c r="M306" s="40"/>
      <c r="N306" s="40"/>
    </row>
    <row r="307" spans="2:14">
      <c r="B307" s="40"/>
      <c r="C307" s="40"/>
      <c r="D307" s="40"/>
      <c r="E307" s="40"/>
      <c r="F307" s="40"/>
      <c r="G307" s="40"/>
      <c r="H307" s="40"/>
      <c r="I307" s="40"/>
      <c r="J307" s="40"/>
      <c r="K307" s="40"/>
      <c r="L307" s="40"/>
      <c r="M307" s="40"/>
      <c r="N307" s="40"/>
    </row>
    <row r="308" spans="2:14">
      <c r="B308" s="40"/>
      <c r="C308" s="40"/>
      <c r="D308" s="40"/>
      <c r="E308" s="40"/>
      <c r="F308" s="40"/>
      <c r="G308" s="40"/>
      <c r="H308" s="40"/>
      <c r="I308" s="40"/>
      <c r="J308" s="40"/>
      <c r="K308" s="40"/>
      <c r="L308" s="40"/>
      <c r="M308" s="40"/>
      <c r="N308" s="40"/>
    </row>
    <row r="309" spans="2:14">
      <c r="B309" s="40"/>
      <c r="C309" s="40"/>
      <c r="D309" s="40"/>
      <c r="E309" s="40"/>
      <c r="F309" s="40"/>
      <c r="G309" s="40"/>
      <c r="H309" s="40"/>
      <c r="I309" s="40"/>
      <c r="J309" s="40"/>
      <c r="K309" s="40"/>
      <c r="L309" s="40"/>
      <c r="M309" s="40"/>
      <c r="N309" s="40"/>
    </row>
    <row r="310" spans="2:14">
      <c r="B310" s="40"/>
      <c r="C310" s="40"/>
      <c r="D310" s="40"/>
      <c r="E310" s="40"/>
      <c r="F310" s="40"/>
      <c r="G310" s="40"/>
      <c r="H310" s="40"/>
      <c r="I310" s="40"/>
      <c r="J310" s="40"/>
      <c r="K310" s="40"/>
      <c r="L310" s="40"/>
      <c r="M310" s="40"/>
      <c r="N310" s="40"/>
    </row>
    <row r="311" spans="2:14">
      <c r="B311" s="40"/>
      <c r="C311" s="40"/>
      <c r="D311" s="40"/>
      <c r="E311" s="40"/>
      <c r="F311" s="40"/>
      <c r="G311" s="40"/>
      <c r="H311" s="40"/>
      <c r="I311" s="40"/>
      <c r="J311" s="40"/>
      <c r="K311" s="40"/>
      <c r="L311" s="40"/>
      <c r="M311" s="40"/>
      <c r="N311" s="40"/>
    </row>
    <row r="312" spans="2:14">
      <c r="B312" s="40"/>
      <c r="C312" s="40"/>
      <c r="D312" s="40"/>
      <c r="E312" s="40"/>
      <c r="F312" s="40"/>
      <c r="G312" s="40"/>
      <c r="H312" s="40"/>
      <c r="I312" s="40"/>
      <c r="J312" s="40"/>
      <c r="K312" s="40"/>
      <c r="L312" s="40"/>
      <c r="M312" s="40"/>
      <c r="N312" s="40"/>
    </row>
    <row r="313" spans="2:14">
      <c r="B313" s="40"/>
      <c r="C313" s="40"/>
      <c r="D313" s="40"/>
      <c r="E313" s="40"/>
      <c r="F313" s="40"/>
      <c r="G313" s="40"/>
      <c r="H313" s="40"/>
      <c r="I313" s="40"/>
      <c r="J313" s="40"/>
      <c r="K313" s="40"/>
      <c r="L313" s="40"/>
      <c r="M313" s="40"/>
      <c r="N313" s="40"/>
    </row>
    <row r="314" spans="2:14">
      <c r="B314" s="40"/>
      <c r="C314" s="40"/>
      <c r="D314" s="40"/>
      <c r="E314" s="40"/>
      <c r="F314" s="40"/>
      <c r="G314" s="40"/>
      <c r="H314" s="40"/>
      <c r="I314" s="40"/>
      <c r="J314" s="40"/>
      <c r="K314" s="40"/>
      <c r="L314" s="40"/>
      <c r="M314" s="40"/>
      <c r="N314" s="40"/>
    </row>
    <row r="315" spans="2:14">
      <c r="B315" s="40"/>
      <c r="C315" s="40"/>
      <c r="D315" s="40"/>
      <c r="E315" s="40"/>
      <c r="F315" s="40"/>
      <c r="G315" s="40"/>
      <c r="H315" s="40"/>
      <c r="I315" s="40"/>
      <c r="J315" s="40"/>
      <c r="K315" s="40"/>
      <c r="L315" s="40"/>
      <c r="M315" s="40"/>
      <c r="N315" s="40"/>
    </row>
    <row r="316" spans="2:14">
      <c r="B316" s="40"/>
      <c r="C316" s="40"/>
      <c r="D316" s="40"/>
      <c r="E316" s="40"/>
      <c r="F316" s="40"/>
      <c r="G316" s="40"/>
      <c r="H316" s="40"/>
      <c r="I316" s="40"/>
      <c r="J316" s="40"/>
      <c r="K316" s="40"/>
      <c r="L316" s="40"/>
      <c r="M316" s="40"/>
      <c r="N316" s="40"/>
    </row>
    <row r="317" spans="2:14">
      <c r="B317" s="40"/>
      <c r="C317" s="40"/>
      <c r="D317" s="40"/>
      <c r="E317" s="40"/>
      <c r="F317" s="40"/>
      <c r="G317" s="40"/>
      <c r="H317" s="40"/>
      <c r="I317" s="40"/>
      <c r="J317" s="40"/>
      <c r="K317" s="40"/>
      <c r="L317" s="40"/>
      <c r="M317" s="40"/>
      <c r="N317" s="40"/>
    </row>
    <row r="318" spans="2:14">
      <c r="B318" s="40"/>
      <c r="C318" s="40"/>
      <c r="D318" s="40"/>
      <c r="E318" s="40"/>
      <c r="F318" s="40"/>
      <c r="G318" s="40"/>
      <c r="H318" s="40"/>
      <c r="I318" s="40"/>
      <c r="J318" s="40"/>
      <c r="K318" s="40"/>
      <c r="L318" s="40"/>
      <c r="M318" s="40"/>
      <c r="N318" s="40"/>
    </row>
    <row r="319" spans="2:14">
      <c r="B319" s="40"/>
      <c r="C319" s="40"/>
      <c r="D319" s="40"/>
      <c r="E319" s="40"/>
      <c r="F319" s="40"/>
      <c r="G319" s="40"/>
      <c r="H319" s="40"/>
      <c r="I319" s="40"/>
      <c r="J319" s="40"/>
      <c r="K319" s="40"/>
      <c r="L319" s="40"/>
      <c r="M319" s="40"/>
      <c r="N319" s="40"/>
    </row>
    <row r="320" spans="2:14">
      <c r="B320" s="40"/>
      <c r="C320" s="40"/>
      <c r="D320" s="40"/>
      <c r="E320" s="40"/>
      <c r="F320" s="40"/>
      <c r="G320" s="40"/>
      <c r="H320" s="40"/>
      <c r="I320" s="40"/>
      <c r="J320" s="40"/>
      <c r="K320" s="40"/>
      <c r="L320" s="40"/>
      <c r="M320" s="40"/>
      <c r="N320" s="40"/>
    </row>
    <row r="321" spans="2:14">
      <c r="B321" s="40"/>
      <c r="C321" s="40"/>
      <c r="D321" s="40"/>
      <c r="E321" s="40"/>
      <c r="F321" s="40"/>
      <c r="G321" s="40"/>
      <c r="H321" s="40"/>
      <c r="I321" s="40"/>
      <c r="J321" s="40"/>
      <c r="K321" s="40"/>
      <c r="L321" s="40"/>
      <c r="M321" s="40"/>
      <c r="N321" s="40"/>
    </row>
    <row r="322" spans="2:14">
      <c r="B322" s="40"/>
      <c r="C322" s="40"/>
      <c r="D322" s="40"/>
      <c r="E322" s="40"/>
      <c r="F322" s="40"/>
      <c r="G322" s="40"/>
      <c r="H322" s="40"/>
      <c r="I322" s="40"/>
      <c r="J322" s="40"/>
      <c r="K322" s="40"/>
      <c r="L322" s="40"/>
      <c r="M322" s="40"/>
      <c r="N322" s="40"/>
    </row>
    <row r="323" spans="2:14">
      <c r="B323" s="40"/>
      <c r="C323" s="40"/>
      <c r="D323" s="40"/>
      <c r="E323" s="40"/>
      <c r="F323" s="40"/>
      <c r="G323" s="40"/>
      <c r="H323" s="40"/>
      <c r="I323" s="40"/>
      <c r="J323" s="40"/>
      <c r="K323" s="40"/>
      <c r="L323" s="40"/>
      <c r="M323" s="40"/>
      <c r="N323" s="40"/>
    </row>
    <row r="324" spans="2:14">
      <c r="B324" s="40"/>
      <c r="C324" s="40"/>
      <c r="D324" s="40"/>
      <c r="E324" s="40"/>
      <c r="F324" s="40"/>
      <c r="G324" s="40"/>
      <c r="H324" s="40"/>
      <c r="I324" s="40"/>
      <c r="J324" s="40"/>
      <c r="K324" s="40"/>
      <c r="L324" s="40"/>
      <c r="M324" s="40"/>
      <c r="N324" s="40"/>
    </row>
    <row r="325" spans="2:14">
      <c r="B325" s="40"/>
      <c r="C325" s="40"/>
      <c r="D325" s="40"/>
      <c r="E325" s="40"/>
      <c r="F325" s="40"/>
      <c r="G325" s="40"/>
      <c r="H325" s="40"/>
      <c r="I325" s="40"/>
      <c r="J325" s="40"/>
      <c r="K325" s="40"/>
      <c r="L325" s="40"/>
      <c r="M325" s="40"/>
      <c r="N325" s="40"/>
    </row>
    <row r="326" spans="2:14">
      <c r="B326" s="40"/>
      <c r="C326" s="40"/>
      <c r="D326" s="40"/>
      <c r="E326" s="40"/>
      <c r="F326" s="40"/>
      <c r="G326" s="40"/>
      <c r="H326" s="40"/>
      <c r="I326" s="40"/>
      <c r="J326" s="40"/>
      <c r="K326" s="40"/>
      <c r="L326" s="40"/>
      <c r="M326" s="40"/>
      <c r="N326" s="40"/>
    </row>
    <row r="327" spans="2:14">
      <c r="B327" s="40"/>
      <c r="C327" s="40"/>
      <c r="D327" s="40"/>
      <c r="E327" s="40"/>
      <c r="F327" s="40"/>
      <c r="G327" s="40"/>
      <c r="H327" s="40"/>
      <c r="I327" s="40"/>
      <c r="J327" s="40"/>
      <c r="K327" s="40"/>
      <c r="L327" s="40"/>
      <c r="M327" s="40"/>
      <c r="N327" s="40"/>
    </row>
    <row r="328" spans="2:14">
      <c r="B328" s="40"/>
      <c r="C328" s="40"/>
      <c r="D328" s="40"/>
      <c r="E328" s="40"/>
      <c r="F328" s="40"/>
      <c r="G328" s="40"/>
      <c r="H328" s="40"/>
      <c r="I328" s="40"/>
      <c r="J328" s="40"/>
      <c r="K328" s="40"/>
      <c r="L328" s="40"/>
      <c r="M328" s="40"/>
      <c r="N328" s="40"/>
    </row>
    <row r="329" spans="2:14">
      <c r="B329" s="40"/>
      <c r="C329" s="40"/>
      <c r="D329" s="40"/>
      <c r="E329" s="40"/>
      <c r="F329" s="40"/>
      <c r="G329" s="40"/>
      <c r="H329" s="40"/>
      <c r="I329" s="40"/>
      <c r="J329" s="40"/>
      <c r="K329" s="40"/>
      <c r="L329" s="40"/>
      <c r="M329" s="40"/>
      <c r="N329" s="40"/>
    </row>
    <row r="330" spans="2:14">
      <c r="B330" s="40"/>
      <c r="C330" s="40"/>
      <c r="D330" s="40"/>
      <c r="E330" s="40"/>
      <c r="F330" s="40"/>
      <c r="G330" s="40"/>
      <c r="H330" s="40"/>
      <c r="I330" s="40"/>
      <c r="J330" s="40"/>
      <c r="K330" s="40"/>
      <c r="L330" s="40"/>
      <c r="M330" s="40"/>
      <c r="N330" s="40"/>
    </row>
    <row r="331" spans="2:14">
      <c r="B331" s="40"/>
      <c r="C331" s="40"/>
      <c r="D331" s="40"/>
      <c r="E331" s="40"/>
      <c r="F331" s="40"/>
      <c r="G331" s="40"/>
      <c r="H331" s="40"/>
      <c r="I331" s="40"/>
      <c r="J331" s="40"/>
      <c r="K331" s="40"/>
      <c r="L331" s="40"/>
      <c r="M331" s="40"/>
      <c r="N331" s="40"/>
    </row>
    <row r="332" spans="2:14">
      <c r="B332" s="40"/>
      <c r="C332" s="40"/>
      <c r="D332" s="40"/>
      <c r="E332" s="40"/>
      <c r="F332" s="40"/>
      <c r="G332" s="40"/>
      <c r="H332" s="40"/>
      <c r="I332" s="40"/>
      <c r="J332" s="40"/>
      <c r="K332" s="40"/>
      <c r="L332" s="40"/>
      <c r="M332" s="40"/>
      <c r="N332" s="40"/>
    </row>
    <row r="333" spans="2:14">
      <c r="B333" s="40"/>
      <c r="C333" s="40"/>
      <c r="D333" s="40"/>
      <c r="E333" s="40"/>
      <c r="F333" s="40"/>
      <c r="G333" s="40"/>
      <c r="H333" s="40"/>
      <c r="I333" s="40"/>
      <c r="J333" s="40"/>
      <c r="K333" s="40"/>
      <c r="L333" s="40"/>
      <c r="M333" s="40"/>
      <c r="N333" s="40"/>
    </row>
    <row r="334" spans="2:14">
      <c r="B334" s="40"/>
      <c r="C334" s="40"/>
      <c r="D334" s="40"/>
      <c r="E334" s="40"/>
      <c r="F334" s="40"/>
      <c r="G334" s="40"/>
      <c r="H334" s="40"/>
      <c r="I334" s="40"/>
      <c r="J334" s="40"/>
      <c r="K334" s="40"/>
      <c r="L334" s="40"/>
      <c r="M334" s="40"/>
      <c r="N334" s="40"/>
    </row>
    <row r="335" spans="2:14">
      <c r="B335" s="40"/>
      <c r="C335" s="40"/>
      <c r="D335" s="40"/>
      <c r="E335" s="40"/>
      <c r="F335" s="40"/>
      <c r="G335" s="40"/>
      <c r="H335" s="40"/>
      <c r="I335" s="40"/>
      <c r="J335" s="40"/>
      <c r="K335" s="40"/>
      <c r="L335" s="40"/>
      <c r="M335" s="40"/>
      <c r="N335" s="40"/>
    </row>
    <row r="336" spans="2:14">
      <c r="B336" s="40"/>
      <c r="C336" s="40"/>
      <c r="D336" s="40"/>
      <c r="E336" s="40"/>
      <c r="F336" s="40"/>
      <c r="G336" s="40"/>
      <c r="H336" s="40"/>
      <c r="I336" s="40"/>
      <c r="J336" s="40"/>
      <c r="K336" s="40"/>
      <c r="L336" s="40"/>
      <c r="M336" s="40"/>
      <c r="N336" s="40"/>
    </row>
    <row r="337" spans="2:14">
      <c r="B337" s="40"/>
      <c r="C337" s="40"/>
      <c r="D337" s="40"/>
      <c r="E337" s="40"/>
      <c r="F337" s="40"/>
      <c r="G337" s="40"/>
      <c r="H337" s="40"/>
      <c r="I337" s="40"/>
      <c r="J337" s="40"/>
      <c r="K337" s="40"/>
      <c r="L337" s="40"/>
      <c r="M337" s="40"/>
      <c r="N337" s="40"/>
    </row>
    <row r="338" spans="2:14">
      <c r="B338" s="40"/>
      <c r="C338" s="40"/>
      <c r="D338" s="40"/>
      <c r="E338" s="40"/>
      <c r="F338" s="40"/>
      <c r="G338" s="40"/>
      <c r="H338" s="40"/>
      <c r="I338" s="40"/>
      <c r="J338" s="40"/>
      <c r="K338" s="40"/>
      <c r="L338" s="40"/>
      <c r="M338" s="40"/>
      <c r="N338" s="40"/>
    </row>
    <row r="339" spans="2:14">
      <c r="B339" s="40"/>
      <c r="C339" s="40"/>
      <c r="D339" s="40"/>
      <c r="E339" s="40"/>
      <c r="F339" s="40"/>
      <c r="G339" s="40"/>
      <c r="H339" s="40"/>
      <c r="I339" s="40"/>
      <c r="J339" s="40"/>
      <c r="K339" s="40"/>
      <c r="L339" s="40"/>
      <c r="M339" s="40"/>
      <c r="N339" s="40"/>
    </row>
    <row r="340" spans="2:14">
      <c r="B340" s="40"/>
      <c r="C340" s="40"/>
      <c r="D340" s="40"/>
      <c r="E340" s="40"/>
      <c r="F340" s="40"/>
      <c r="G340" s="40"/>
      <c r="H340" s="40"/>
      <c r="I340" s="40"/>
      <c r="J340" s="40"/>
      <c r="K340" s="40"/>
      <c r="L340" s="40"/>
      <c r="M340" s="40"/>
      <c r="N340" s="40"/>
    </row>
    <row r="341" spans="2:14">
      <c r="B341" s="40"/>
      <c r="C341" s="40"/>
      <c r="D341" s="40"/>
      <c r="E341" s="40"/>
      <c r="F341" s="40"/>
      <c r="G341" s="40"/>
      <c r="H341" s="40"/>
      <c r="I341" s="40"/>
      <c r="J341" s="40"/>
      <c r="K341" s="40"/>
      <c r="L341" s="40"/>
      <c r="M341" s="40"/>
      <c r="N341" s="40"/>
    </row>
    <row r="342" spans="2:14">
      <c r="B342" s="40"/>
      <c r="C342" s="40"/>
      <c r="D342" s="40"/>
      <c r="E342" s="40"/>
      <c r="F342" s="40"/>
      <c r="G342" s="40"/>
      <c r="H342" s="40"/>
      <c r="I342" s="40"/>
      <c r="J342" s="40"/>
      <c r="K342" s="40"/>
      <c r="L342" s="40"/>
      <c r="M342" s="40"/>
      <c r="N342" s="40"/>
    </row>
    <row r="343" spans="2:14">
      <c r="B343" s="40"/>
      <c r="C343" s="40"/>
      <c r="D343" s="40"/>
      <c r="E343" s="40"/>
      <c r="F343" s="40"/>
      <c r="G343" s="40"/>
      <c r="H343" s="40"/>
      <c r="I343" s="40"/>
      <c r="J343" s="40"/>
      <c r="K343" s="40"/>
      <c r="L343" s="40"/>
      <c r="M343" s="40"/>
      <c r="N343" s="40"/>
    </row>
    <row r="344" spans="2:14">
      <c r="B344" s="40"/>
      <c r="C344" s="40"/>
      <c r="D344" s="40"/>
      <c r="E344" s="40"/>
      <c r="F344" s="40"/>
      <c r="G344" s="40"/>
      <c r="H344" s="40"/>
      <c r="I344" s="40"/>
      <c r="J344" s="40"/>
      <c r="K344" s="40"/>
      <c r="L344" s="40"/>
      <c r="M344" s="40"/>
      <c r="N344" s="40"/>
    </row>
    <row r="345" spans="2:14">
      <c r="B345" s="40"/>
      <c r="C345" s="40"/>
      <c r="D345" s="40"/>
      <c r="E345" s="40"/>
      <c r="F345" s="40"/>
      <c r="G345" s="40"/>
      <c r="H345" s="40"/>
      <c r="I345" s="40"/>
      <c r="J345" s="40"/>
      <c r="K345" s="40"/>
      <c r="L345" s="40"/>
      <c r="M345" s="40"/>
      <c r="N345" s="40"/>
    </row>
    <row r="346" spans="2:14">
      <c r="B346" s="40"/>
      <c r="C346" s="40"/>
      <c r="D346" s="40"/>
      <c r="E346" s="40"/>
      <c r="F346" s="40"/>
      <c r="G346" s="40"/>
      <c r="H346" s="40"/>
      <c r="I346" s="40"/>
      <c r="J346" s="40"/>
      <c r="K346" s="40"/>
      <c r="L346" s="40"/>
      <c r="M346" s="40"/>
      <c r="N346" s="40"/>
    </row>
    <row r="347" spans="2:14">
      <c r="B347" s="40"/>
      <c r="C347" s="40"/>
      <c r="D347" s="40"/>
      <c r="E347" s="40"/>
      <c r="F347" s="40"/>
      <c r="G347" s="40"/>
      <c r="H347" s="40"/>
      <c r="I347" s="40"/>
      <c r="J347" s="40"/>
      <c r="K347" s="40"/>
      <c r="L347" s="40"/>
      <c r="M347" s="40"/>
      <c r="N347" s="40"/>
    </row>
    <row r="348" spans="2:14">
      <c r="B348" s="40"/>
      <c r="C348" s="40"/>
      <c r="D348" s="40"/>
      <c r="E348" s="40"/>
      <c r="F348" s="40"/>
      <c r="G348" s="40"/>
      <c r="H348" s="40"/>
      <c r="I348" s="40"/>
      <c r="J348" s="40"/>
      <c r="K348" s="40"/>
      <c r="L348" s="40"/>
      <c r="M348" s="40"/>
      <c r="N348" s="40"/>
    </row>
    <row r="349" spans="2:14">
      <c r="B349" s="40"/>
      <c r="C349" s="40"/>
      <c r="D349" s="40"/>
      <c r="E349" s="40"/>
      <c r="F349" s="40"/>
      <c r="G349" s="40"/>
      <c r="H349" s="40"/>
      <c r="I349" s="40"/>
      <c r="J349" s="40"/>
      <c r="K349" s="40"/>
      <c r="L349" s="40"/>
      <c r="M349" s="40"/>
      <c r="N349" s="40"/>
    </row>
    <row r="350" spans="2:14">
      <c r="B350" s="40"/>
      <c r="C350" s="40"/>
      <c r="D350" s="40"/>
      <c r="E350" s="40"/>
      <c r="F350" s="40"/>
      <c r="G350" s="40"/>
      <c r="H350" s="40"/>
      <c r="I350" s="40"/>
      <c r="J350" s="40"/>
      <c r="K350" s="40"/>
      <c r="L350" s="40"/>
      <c r="M350" s="40"/>
      <c r="N350" s="40"/>
    </row>
    <row r="351" spans="2:14">
      <c r="B351" s="40"/>
      <c r="C351" s="40"/>
      <c r="D351" s="40"/>
      <c r="E351" s="40"/>
      <c r="F351" s="40"/>
      <c r="G351" s="40"/>
      <c r="H351" s="40"/>
      <c r="I351" s="40"/>
      <c r="J351" s="40"/>
      <c r="K351" s="40"/>
      <c r="L351" s="40"/>
      <c r="M351" s="40"/>
      <c r="N351" s="40"/>
    </row>
    <row r="352" spans="2:14">
      <c r="B352" s="40"/>
      <c r="C352" s="40"/>
      <c r="D352" s="40"/>
      <c r="E352" s="40"/>
      <c r="F352" s="40"/>
      <c r="G352" s="40"/>
      <c r="H352" s="40"/>
      <c r="I352" s="40"/>
      <c r="J352" s="40"/>
      <c r="K352" s="40"/>
      <c r="L352" s="40"/>
      <c r="M352" s="40"/>
      <c r="N352" s="40"/>
    </row>
    <row r="353" spans="2:14">
      <c r="B353" s="40"/>
      <c r="C353" s="40"/>
      <c r="D353" s="40"/>
      <c r="E353" s="40"/>
      <c r="F353" s="40"/>
      <c r="G353" s="40"/>
      <c r="H353" s="40"/>
      <c r="I353" s="40"/>
      <c r="J353" s="40"/>
      <c r="K353" s="40"/>
      <c r="L353" s="40"/>
      <c r="M353" s="40"/>
      <c r="N353" s="40"/>
    </row>
    <row r="354" spans="2:14">
      <c r="B354" s="40"/>
      <c r="C354" s="40"/>
      <c r="D354" s="40"/>
      <c r="E354" s="40"/>
      <c r="F354" s="40"/>
      <c r="G354" s="40"/>
      <c r="H354" s="40"/>
      <c r="I354" s="40"/>
      <c r="J354" s="40"/>
      <c r="K354" s="40"/>
      <c r="L354" s="40"/>
      <c r="M354" s="40"/>
      <c r="N354" s="40"/>
    </row>
    <row r="355" spans="2:14">
      <c r="B355" s="40"/>
      <c r="C355" s="40"/>
      <c r="D355" s="40"/>
      <c r="E355" s="40"/>
      <c r="F355" s="40"/>
      <c r="G355" s="40"/>
      <c r="H355" s="40"/>
      <c r="I355" s="40"/>
      <c r="J355" s="40"/>
      <c r="K355" s="40"/>
      <c r="L355" s="40"/>
      <c r="M355" s="40"/>
      <c r="N355" s="40"/>
    </row>
    <row r="356" spans="2:14">
      <c r="B356" s="40"/>
      <c r="C356" s="40"/>
      <c r="D356" s="40"/>
      <c r="E356" s="40"/>
      <c r="F356" s="40"/>
      <c r="G356" s="40"/>
      <c r="H356" s="40"/>
      <c r="I356" s="40"/>
      <c r="J356" s="40"/>
      <c r="K356" s="40"/>
      <c r="L356" s="40"/>
      <c r="M356" s="40"/>
      <c r="N356" s="40"/>
    </row>
    <row r="357" spans="2:14">
      <c r="B357" s="40"/>
      <c r="C357" s="40"/>
      <c r="D357" s="40"/>
      <c r="E357" s="40"/>
      <c r="F357" s="40"/>
      <c r="G357" s="40"/>
      <c r="H357" s="40"/>
      <c r="I357" s="40"/>
      <c r="J357" s="40"/>
      <c r="K357" s="40"/>
      <c r="L357" s="40"/>
      <c r="M357" s="40"/>
      <c r="N357" s="40"/>
    </row>
    <row r="358" spans="2:14">
      <c r="B358" s="40"/>
      <c r="C358" s="40"/>
      <c r="D358" s="40"/>
      <c r="E358" s="40"/>
      <c r="F358" s="40"/>
      <c r="G358" s="40"/>
      <c r="H358" s="40"/>
      <c r="I358" s="40"/>
      <c r="J358" s="40"/>
      <c r="K358" s="40"/>
      <c r="L358" s="40"/>
      <c r="M358" s="40"/>
      <c r="N358" s="40"/>
    </row>
    <row r="359" spans="2:14">
      <c r="B359" s="40"/>
      <c r="C359" s="40"/>
      <c r="D359" s="40"/>
      <c r="E359" s="40"/>
      <c r="F359" s="40"/>
      <c r="G359" s="40"/>
      <c r="H359" s="40"/>
      <c r="I359" s="40"/>
      <c r="J359" s="40"/>
      <c r="K359" s="40"/>
      <c r="L359" s="40"/>
      <c r="M359" s="40"/>
      <c r="N359" s="40"/>
    </row>
    <row r="360" spans="2:14">
      <c r="B360" s="40"/>
      <c r="C360" s="40"/>
      <c r="D360" s="40"/>
      <c r="E360" s="40"/>
      <c r="F360" s="40"/>
      <c r="G360" s="40"/>
      <c r="H360" s="40"/>
      <c r="I360" s="40"/>
      <c r="J360" s="40"/>
      <c r="K360" s="40"/>
      <c r="L360" s="40"/>
      <c r="M360" s="40"/>
      <c r="N360" s="40"/>
    </row>
    <row r="361" spans="2:14">
      <c r="B361" s="40"/>
      <c r="C361" s="40"/>
      <c r="D361" s="40"/>
      <c r="E361" s="40"/>
      <c r="F361" s="40"/>
      <c r="G361" s="40"/>
      <c r="H361" s="40"/>
      <c r="I361" s="40"/>
      <c r="J361" s="40"/>
      <c r="K361" s="40"/>
      <c r="L361" s="40"/>
      <c r="M361" s="40"/>
      <c r="N361" s="40"/>
    </row>
    <row r="362" spans="2:14">
      <c r="B362" s="40"/>
      <c r="C362" s="40"/>
      <c r="D362" s="40"/>
      <c r="E362" s="40"/>
      <c r="F362" s="40"/>
      <c r="G362" s="40"/>
      <c r="H362" s="40"/>
      <c r="I362" s="40"/>
      <c r="J362" s="40"/>
      <c r="K362" s="40"/>
      <c r="L362" s="40"/>
      <c r="M362" s="40"/>
      <c r="N362" s="40"/>
    </row>
    <row r="363" spans="2:14">
      <c r="B363" s="40"/>
      <c r="C363" s="40"/>
      <c r="D363" s="40"/>
      <c r="E363" s="40"/>
      <c r="F363" s="40"/>
      <c r="G363" s="40"/>
      <c r="H363" s="40"/>
      <c r="I363" s="40"/>
      <c r="J363" s="40"/>
      <c r="K363" s="40"/>
      <c r="L363" s="40"/>
      <c r="M363" s="40"/>
      <c r="N363" s="40"/>
    </row>
    <row r="364" spans="2:14">
      <c r="B364" s="40"/>
      <c r="C364" s="40"/>
      <c r="D364" s="40"/>
      <c r="E364" s="40"/>
      <c r="F364" s="40"/>
      <c r="G364" s="40"/>
      <c r="H364" s="40"/>
      <c r="I364" s="40"/>
      <c r="J364" s="40"/>
      <c r="K364" s="40"/>
      <c r="L364" s="40"/>
      <c r="M364" s="40"/>
      <c r="N364" s="40"/>
    </row>
    <row r="365" spans="2:14">
      <c r="B365" s="40"/>
      <c r="C365" s="40"/>
      <c r="D365" s="40"/>
      <c r="E365" s="40"/>
      <c r="F365" s="40"/>
      <c r="G365" s="40"/>
      <c r="H365" s="40"/>
      <c r="I365" s="40"/>
      <c r="J365" s="40"/>
      <c r="K365" s="40"/>
      <c r="L365" s="40"/>
      <c r="M365" s="40"/>
      <c r="N365" s="40"/>
    </row>
    <row r="366" spans="2:14">
      <c r="B366" s="40"/>
      <c r="C366" s="40"/>
      <c r="D366" s="40"/>
      <c r="E366" s="40"/>
      <c r="F366" s="40"/>
      <c r="G366" s="40"/>
      <c r="H366" s="40"/>
      <c r="I366" s="40"/>
      <c r="J366" s="40"/>
      <c r="K366" s="40"/>
      <c r="L366" s="40"/>
      <c r="M366" s="40"/>
      <c r="N366" s="40"/>
    </row>
    <row r="367" spans="2:14">
      <c r="B367" s="40"/>
      <c r="C367" s="40"/>
      <c r="D367" s="40"/>
      <c r="E367" s="40"/>
      <c r="F367" s="40"/>
      <c r="G367" s="40"/>
      <c r="H367" s="40"/>
      <c r="I367" s="40"/>
      <c r="J367" s="40"/>
      <c r="K367" s="40"/>
      <c r="L367" s="40"/>
      <c r="M367" s="40"/>
      <c r="N367" s="40"/>
    </row>
    <row r="368" spans="2:14">
      <c r="B368" s="40"/>
      <c r="C368" s="40"/>
      <c r="D368" s="40"/>
      <c r="E368" s="40"/>
      <c r="F368" s="40"/>
      <c r="G368" s="40"/>
      <c r="H368" s="40"/>
      <c r="I368" s="40"/>
      <c r="J368" s="40"/>
      <c r="K368" s="40"/>
      <c r="L368" s="40"/>
      <c r="M368" s="40"/>
      <c r="N368" s="40"/>
    </row>
    <row r="369" spans="2:14">
      <c r="B369" s="40"/>
      <c r="C369" s="40"/>
      <c r="D369" s="40"/>
      <c r="E369" s="40"/>
      <c r="F369" s="40"/>
      <c r="G369" s="40"/>
      <c r="H369" s="40"/>
      <c r="I369" s="40"/>
      <c r="J369" s="40"/>
      <c r="K369" s="40"/>
      <c r="L369" s="40"/>
      <c r="M369" s="40"/>
      <c r="N369" s="40"/>
    </row>
    <row r="370" spans="2:14">
      <c r="B370" s="40"/>
      <c r="C370" s="40"/>
      <c r="D370" s="40"/>
      <c r="E370" s="40"/>
      <c r="F370" s="40"/>
      <c r="G370" s="40"/>
      <c r="H370" s="40"/>
      <c r="I370" s="40"/>
      <c r="J370" s="40"/>
      <c r="K370" s="40"/>
      <c r="L370" s="40"/>
      <c r="M370" s="40"/>
      <c r="N370" s="40"/>
    </row>
    <row r="371" spans="2:14">
      <c r="B371" s="40"/>
      <c r="C371" s="40"/>
      <c r="D371" s="40"/>
      <c r="E371" s="40"/>
      <c r="F371" s="40"/>
      <c r="G371" s="40"/>
      <c r="H371" s="40"/>
      <c r="I371" s="40"/>
      <c r="J371" s="40"/>
      <c r="K371" s="40"/>
      <c r="L371" s="40"/>
      <c r="M371" s="40"/>
      <c r="N371" s="40"/>
    </row>
    <row r="372" spans="2:14">
      <c r="B372" s="40"/>
      <c r="C372" s="40"/>
      <c r="D372" s="40"/>
      <c r="E372" s="40"/>
      <c r="F372" s="40"/>
      <c r="G372" s="40"/>
      <c r="H372" s="40"/>
      <c r="I372" s="40"/>
      <c r="J372" s="40"/>
      <c r="K372" s="40"/>
      <c r="L372" s="40"/>
      <c r="M372" s="40"/>
      <c r="N372" s="40"/>
    </row>
    <row r="373" spans="2:14">
      <c r="B373" s="40"/>
      <c r="C373" s="40"/>
      <c r="D373" s="40"/>
      <c r="E373" s="40"/>
      <c r="F373" s="40"/>
      <c r="G373" s="40"/>
      <c r="H373" s="40"/>
      <c r="I373" s="40"/>
      <c r="J373" s="40"/>
      <c r="K373" s="40"/>
      <c r="L373" s="40"/>
      <c r="M373" s="40"/>
      <c r="N373" s="40"/>
    </row>
    <row r="374" spans="2:14">
      <c r="B374" s="40"/>
      <c r="C374" s="40"/>
      <c r="D374" s="40"/>
      <c r="E374" s="40"/>
      <c r="F374" s="40"/>
      <c r="G374" s="40"/>
      <c r="H374" s="40"/>
      <c r="I374" s="40"/>
      <c r="J374" s="40"/>
      <c r="K374" s="40"/>
      <c r="L374" s="40"/>
      <c r="M374" s="40"/>
      <c r="N374" s="40"/>
    </row>
    <row r="375" spans="2:14">
      <c r="B375" s="40"/>
      <c r="C375" s="40"/>
      <c r="D375" s="40"/>
      <c r="E375" s="40"/>
      <c r="F375" s="40"/>
      <c r="G375" s="40"/>
      <c r="H375" s="40"/>
      <c r="I375" s="40"/>
      <c r="J375" s="40"/>
      <c r="K375" s="40"/>
      <c r="L375" s="40"/>
      <c r="M375" s="40"/>
      <c r="N375" s="40"/>
    </row>
    <row r="376" spans="2:14">
      <c r="B376" s="40"/>
      <c r="C376" s="40"/>
      <c r="D376" s="40"/>
      <c r="E376" s="40"/>
      <c r="F376" s="40"/>
      <c r="G376" s="40"/>
      <c r="H376" s="40"/>
      <c r="I376" s="40"/>
      <c r="J376" s="40"/>
      <c r="K376" s="40"/>
      <c r="L376" s="40"/>
      <c r="M376" s="40"/>
      <c r="N376" s="40"/>
    </row>
    <row r="377" spans="2:14">
      <c r="B377" s="40"/>
      <c r="C377" s="40"/>
      <c r="D377" s="40"/>
      <c r="E377" s="40"/>
      <c r="F377" s="40"/>
      <c r="G377" s="40"/>
      <c r="H377" s="40"/>
      <c r="I377" s="40"/>
      <c r="J377" s="40"/>
      <c r="K377" s="40"/>
      <c r="L377" s="40"/>
      <c r="M377" s="40"/>
      <c r="N377" s="40"/>
    </row>
    <row r="378" spans="2:14">
      <c r="B378" s="40"/>
      <c r="C378" s="40"/>
      <c r="D378" s="40"/>
      <c r="E378" s="40"/>
      <c r="F378" s="40"/>
      <c r="G378" s="40"/>
      <c r="H378" s="40"/>
      <c r="I378" s="40"/>
      <c r="J378" s="40"/>
      <c r="K378" s="40"/>
      <c r="L378" s="40"/>
      <c r="M378" s="40"/>
      <c r="N378" s="40"/>
    </row>
    <row r="379" spans="2:14">
      <c r="B379" s="40"/>
      <c r="C379" s="40"/>
      <c r="D379" s="40"/>
      <c r="E379" s="40"/>
      <c r="F379" s="40"/>
      <c r="G379" s="40"/>
      <c r="H379" s="40"/>
      <c r="I379" s="40"/>
      <c r="J379" s="40"/>
      <c r="K379" s="40"/>
      <c r="L379" s="40"/>
      <c r="M379" s="40"/>
      <c r="N379" s="40"/>
    </row>
    <row r="380" spans="2:14">
      <c r="B380" s="40"/>
      <c r="C380" s="40"/>
      <c r="D380" s="40"/>
      <c r="E380" s="40"/>
      <c r="F380" s="40"/>
      <c r="G380" s="40"/>
      <c r="H380" s="40"/>
      <c r="I380" s="40"/>
      <c r="J380" s="40"/>
      <c r="K380" s="40"/>
      <c r="L380" s="40"/>
      <c r="M380" s="40"/>
      <c r="N380" s="40"/>
    </row>
    <row r="381" spans="2:14">
      <c r="B381" s="40"/>
      <c r="C381" s="40"/>
      <c r="D381" s="40"/>
      <c r="E381" s="40"/>
      <c r="F381" s="40"/>
      <c r="G381" s="40"/>
      <c r="H381" s="40"/>
      <c r="I381" s="40"/>
      <c r="J381" s="40"/>
      <c r="K381" s="40"/>
      <c r="L381" s="40"/>
      <c r="M381" s="40"/>
      <c r="N381" s="40"/>
    </row>
    <row r="382" spans="2:14">
      <c r="B382" s="40"/>
      <c r="C382" s="40"/>
      <c r="D382" s="40"/>
      <c r="E382" s="40"/>
      <c r="F382" s="40"/>
      <c r="G382" s="40"/>
      <c r="H382" s="40"/>
      <c r="I382" s="40"/>
      <c r="J382" s="40"/>
      <c r="K382" s="40"/>
      <c r="L382" s="40"/>
      <c r="M382" s="40"/>
      <c r="N382" s="40"/>
    </row>
    <row r="383" spans="2:14">
      <c r="B383" s="40"/>
      <c r="C383" s="40"/>
      <c r="D383" s="40"/>
      <c r="E383" s="40"/>
      <c r="F383" s="40"/>
      <c r="G383" s="40"/>
      <c r="H383" s="40"/>
      <c r="I383" s="40"/>
      <c r="J383" s="40"/>
      <c r="K383" s="40"/>
      <c r="L383" s="40"/>
      <c r="M383" s="40"/>
      <c r="N383" s="40"/>
    </row>
    <row r="384" spans="2:14">
      <c r="B384" s="40"/>
      <c r="C384" s="40"/>
      <c r="D384" s="40"/>
      <c r="E384" s="40"/>
      <c r="F384" s="40"/>
      <c r="G384" s="40"/>
      <c r="H384" s="40"/>
      <c r="I384" s="40"/>
      <c r="J384" s="40"/>
      <c r="K384" s="40"/>
      <c r="L384" s="40"/>
      <c r="M384" s="40"/>
      <c r="N384" s="40"/>
    </row>
    <row r="385" spans="2:14">
      <c r="B385" s="40"/>
      <c r="C385" s="40"/>
      <c r="D385" s="40"/>
      <c r="E385" s="40"/>
      <c r="F385" s="40"/>
      <c r="G385" s="40"/>
      <c r="H385" s="40"/>
      <c r="I385" s="40"/>
      <c r="J385" s="40"/>
      <c r="K385" s="40"/>
      <c r="L385" s="40"/>
      <c r="M385" s="40"/>
      <c r="N385" s="40"/>
    </row>
    <row r="386" spans="2:14">
      <c r="B386" s="40"/>
      <c r="C386" s="40"/>
      <c r="D386" s="40"/>
      <c r="E386" s="40"/>
      <c r="F386" s="40"/>
      <c r="G386" s="40"/>
      <c r="H386" s="40"/>
      <c r="I386" s="40"/>
      <c r="J386" s="40"/>
      <c r="K386" s="40"/>
      <c r="L386" s="40"/>
      <c r="M386" s="40"/>
      <c r="N386" s="40"/>
    </row>
    <row r="387" spans="2:14">
      <c r="B387" s="40"/>
      <c r="C387" s="40"/>
      <c r="D387" s="40"/>
      <c r="E387" s="40"/>
      <c r="F387" s="40"/>
      <c r="G387" s="40"/>
      <c r="H387" s="40"/>
      <c r="I387" s="40"/>
      <c r="J387" s="40"/>
      <c r="K387" s="40"/>
      <c r="L387" s="40"/>
      <c r="M387" s="40"/>
      <c r="N387" s="40"/>
    </row>
    <row r="388" spans="2:14">
      <c r="B388" s="40"/>
      <c r="C388" s="40"/>
      <c r="D388" s="40"/>
      <c r="E388" s="40"/>
      <c r="F388" s="40"/>
      <c r="G388" s="40"/>
      <c r="H388" s="40"/>
      <c r="I388" s="40"/>
      <c r="J388" s="40"/>
      <c r="K388" s="40"/>
      <c r="L388" s="40"/>
      <c r="M388" s="40"/>
      <c r="N388" s="40"/>
    </row>
    <row r="389" spans="2:14">
      <c r="B389" s="40"/>
      <c r="C389" s="40"/>
      <c r="D389" s="40"/>
      <c r="E389" s="40"/>
      <c r="F389" s="40"/>
      <c r="G389" s="40"/>
      <c r="H389" s="40"/>
      <c r="I389" s="40"/>
      <c r="J389" s="40"/>
      <c r="K389" s="40"/>
      <c r="L389" s="40"/>
      <c r="M389" s="40"/>
      <c r="N389" s="40"/>
    </row>
    <row r="390" spans="2:14">
      <c r="B390" s="40"/>
      <c r="C390" s="40"/>
      <c r="D390" s="40"/>
      <c r="E390" s="40"/>
      <c r="F390" s="40"/>
      <c r="G390" s="40"/>
      <c r="H390" s="40"/>
      <c r="I390" s="40"/>
      <c r="J390" s="40"/>
      <c r="K390" s="40"/>
      <c r="L390" s="40"/>
      <c r="M390" s="40"/>
      <c r="N390" s="40"/>
    </row>
    <row r="391" spans="2:14">
      <c r="B391" s="40"/>
      <c r="C391" s="40"/>
      <c r="D391" s="40"/>
      <c r="E391" s="40"/>
      <c r="F391" s="40"/>
      <c r="G391" s="40"/>
      <c r="H391" s="40"/>
      <c r="I391" s="40"/>
      <c r="J391" s="40"/>
      <c r="K391" s="40"/>
      <c r="L391" s="40"/>
      <c r="M391" s="40"/>
      <c r="N391" s="40"/>
    </row>
    <row r="392" spans="2:14">
      <c r="B392" s="40"/>
      <c r="C392" s="40"/>
      <c r="D392" s="40"/>
      <c r="E392" s="40"/>
      <c r="F392" s="40"/>
      <c r="G392" s="40"/>
      <c r="H392" s="40"/>
      <c r="I392" s="40"/>
      <c r="J392" s="40"/>
      <c r="K392" s="40"/>
      <c r="L392" s="40"/>
      <c r="M392" s="40"/>
      <c r="N392" s="40"/>
    </row>
    <row r="393" spans="2:14">
      <c r="B393" s="40"/>
      <c r="C393" s="40"/>
      <c r="D393" s="40"/>
      <c r="E393" s="40"/>
      <c r="F393" s="40"/>
      <c r="G393" s="40"/>
      <c r="H393" s="40"/>
      <c r="I393" s="40"/>
      <c r="J393" s="40"/>
      <c r="K393" s="40"/>
      <c r="L393" s="40"/>
      <c r="M393" s="40"/>
      <c r="N393" s="40"/>
    </row>
    <row r="394" spans="2:14">
      <c r="B394" s="40"/>
      <c r="C394" s="40"/>
      <c r="D394" s="40"/>
      <c r="E394" s="40"/>
      <c r="F394" s="40"/>
      <c r="G394" s="40"/>
      <c r="H394" s="40"/>
      <c r="I394" s="40"/>
      <c r="J394" s="40"/>
      <c r="K394" s="40"/>
      <c r="L394" s="40"/>
      <c r="M394" s="40"/>
      <c r="N394" s="40"/>
    </row>
    <row r="395" spans="2:14">
      <c r="B395" s="40"/>
      <c r="C395" s="40"/>
      <c r="D395" s="40"/>
      <c r="E395" s="40"/>
      <c r="F395" s="40"/>
      <c r="G395" s="40"/>
      <c r="H395" s="40"/>
      <c r="I395" s="40"/>
      <c r="J395" s="40"/>
      <c r="K395" s="40"/>
      <c r="L395" s="40"/>
      <c r="M395" s="40"/>
      <c r="N395" s="40"/>
    </row>
    <row r="396" spans="2:14">
      <c r="B396" s="40"/>
      <c r="C396" s="40"/>
      <c r="D396" s="40"/>
      <c r="E396" s="40"/>
      <c r="F396" s="40"/>
      <c r="G396" s="40"/>
      <c r="H396" s="40"/>
      <c r="I396" s="40"/>
      <c r="J396" s="40"/>
      <c r="K396" s="40"/>
      <c r="L396" s="40"/>
      <c r="M396" s="40"/>
      <c r="N396" s="40"/>
    </row>
    <row r="397" spans="2:14">
      <c r="B397" s="40"/>
      <c r="C397" s="40"/>
      <c r="D397" s="40"/>
      <c r="E397" s="40"/>
      <c r="F397" s="40"/>
      <c r="G397" s="40"/>
      <c r="H397" s="40"/>
      <c r="I397" s="40"/>
      <c r="J397" s="40"/>
      <c r="K397" s="40"/>
      <c r="L397" s="40"/>
      <c r="M397" s="40"/>
      <c r="N397" s="40"/>
    </row>
    <row r="398" spans="2:14">
      <c r="B398" s="40"/>
      <c r="C398" s="40"/>
      <c r="D398" s="40"/>
      <c r="E398" s="40"/>
      <c r="F398" s="40"/>
      <c r="G398" s="40"/>
      <c r="H398" s="40"/>
      <c r="I398" s="40"/>
      <c r="J398" s="40"/>
      <c r="K398" s="40"/>
      <c r="L398" s="40"/>
      <c r="M398" s="40"/>
      <c r="N398" s="40"/>
    </row>
    <row r="399" spans="2:14">
      <c r="B399" s="40"/>
      <c r="C399" s="40"/>
      <c r="D399" s="40"/>
      <c r="E399" s="40"/>
      <c r="F399" s="40"/>
      <c r="G399" s="40"/>
      <c r="H399" s="40"/>
      <c r="I399" s="40"/>
      <c r="J399" s="40"/>
      <c r="K399" s="40"/>
      <c r="L399" s="40"/>
      <c r="M399" s="40"/>
      <c r="N399" s="40"/>
    </row>
    <row r="400" spans="2:14">
      <c r="B400" s="40"/>
      <c r="C400" s="40"/>
      <c r="D400" s="40"/>
      <c r="E400" s="40"/>
      <c r="F400" s="40"/>
      <c r="G400" s="40"/>
      <c r="H400" s="40"/>
      <c r="I400" s="40"/>
      <c r="J400" s="40"/>
      <c r="K400" s="40"/>
      <c r="L400" s="40"/>
      <c r="M400" s="40"/>
      <c r="N400" s="40"/>
    </row>
    <row r="401" spans="2:14">
      <c r="B401" s="40"/>
      <c r="C401" s="40"/>
      <c r="D401" s="40"/>
      <c r="E401" s="40"/>
      <c r="F401" s="40"/>
      <c r="G401" s="40"/>
      <c r="H401" s="40"/>
      <c r="I401" s="40"/>
      <c r="J401" s="40"/>
      <c r="K401" s="40"/>
      <c r="L401" s="40"/>
      <c r="M401" s="40"/>
      <c r="N401" s="40"/>
    </row>
    <row r="402" spans="2:14">
      <c r="B402" s="40"/>
      <c r="C402" s="40"/>
      <c r="D402" s="40"/>
      <c r="E402" s="40"/>
      <c r="F402" s="40"/>
      <c r="G402" s="40"/>
      <c r="H402" s="40"/>
      <c r="I402" s="40"/>
      <c r="J402" s="40"/>
      <c r="K402" s="40"/>
      <c r="L402" s="40"/>
      <c r="M402" s="40"/>
      <c r="N402" s="40"/>
    </row>
    <row r="403" spans="2:14">
      <c r="B403" s="40"/>
      <c r="C403" s="40"/>
      <c r="D403" s="40"/>
      <c r="E403" s="40"/>
      <c r="F403" s="40"/>
      <c r="G403" s="40"/>
      <c r="H403" s="40"/>
      <c r="I403" s="40"/>
      <c r="J403" s="40"/>
      <c r="K403" s="40"/>
      <c r="L403" s="40"/>
      <c r="M403" s="40"/>
      <c r="N403" s="40"/>
    </row>
    <row r="404" spans="2:14">
      <c r="B404" s="40"/>
      <c r="C404" s="40"/>
      <c r="D404" s="40"/>
      <c r="E404" s="40"/>
      <c r="F404" s="40"/>
      <c r="G404" s="40"/>
      <c r="H404" s="40"/>
      <c r="I404" s="40"/>
      <c r="J404" s="40"/>
      <c r="K404" s="40"/>
      <c r="L404" s="40"/>
      <c r="M404" s="40"/>
      <c r="N404" s="40"/>
    </row>
    <row r="405" spans="2:14">
      <c r="B405" s="40"/>
      <c r="C405" s="40"/>
      <c r="D405" s="40"/>
      <c r="E405" s="40"/>
      <c r="F405" s="40"/>
      <c r="G405" s="40"/>
      <c r="H405" s="40"/>
      <c r="I405" s="40"/>
      <c r="J405" s="40"/>
      <c r="K405" s="40"/>
      <c r="L405" s="40"/>
      <c r="M405" s="40"/>
      <c r="N405" s="40"/>
    </row>
    <row r="406" spans="2:14">
      <c r="B406" s="40"/>
      <c r="C406" s="40"/>
      <c r="D406" s="40"/>
      <c r="E406" s="40"/>
      <c r="F406" s="40"/>
      <c r="G406" s="40"/>
      <c r="H406" s="40"/>
      <c r="I406" s="40"/>
      <c r="J406" s="40"/>
      <c r="K406" s="40"/>
      <c r="L406" s="40"/>
      <c r="M406" s="40"/>
      <c r="N406" s="40"/>
    </row>
    <row r="407" spans="2:14">
      <c r="B407" s="40"/>
      <c r="C407" s="40"/>
      <c r="D407" s="40"/>
      <c r="E407" s="40"/>
      <c r="F407" s="40"/>
      <c r="G407" s="40"/>
      <c r="H407" s="40"/>
      <c r="I407" s="40"/>
      <c r="J407" s="40"/>
      <c r="K407" s="40"/>
      <c r="L407" s="40"/>
      <c r="M407" s="40"/>
      <c r="N407" s="40"/>
    </row>
    <row r="408" spans="2:14">
      <c r="B408" s="40"/>
      <c r="C408" s="40"/>
      <c r="D408" s="40"/>
      <c r="E408" s="40"/>
      <c r="F408" s="40"/>
      <c r="G408" s="40"/>
      <c r="H408" s="40"/>
      <c r="I408" s="40"/>
      <c r="J408" s="40"/>
      <c r="K408" s="40"/>
      <c r="L408" s="40"/>
      <c r="M408" s="40"/>
      <c r="N408" s="40"/>
    </row>
    <row r="409" spans="2:14">
      <c r="B409" s="40"/>
      <c r="C409" s="40"/>
      <c r="D409" s="40"/>
      <c r="E409" s="40"/>
      <c r="F409" s="40"/>
      <c r="G409" s="40"/>
      <c r="H409" s="40"/>
      <c r="I409" s="40"/>
      <c r="J409" s="40"/>
      <c r="K409" s="40"/>
      <c r="L409" s="40"/>
      <c r="M409" s="40"/>
      <c r="N409" s="40"/>
    </row>
    <row r="410" spans="2:14">
      <c r="B410" s="40"/>
      <c r="C410" s="40"/>
      <c r="D410" s="40"/>
      <c r="E410" s="40"/>
      <c r="F410" s="40"/>
      <c r="G410" s="40"/>
      <c r="H410" s="40"/>
      <c r="I410" s="40"/>
      <c r="J410" s="40"/>
      <c r="K410" s="40"/>
      <c r="L410" s="40"/>
      <c r="M410" s="40"/>
      <c r="N410" s="40"/>
    </row>
    <row r="411" spans="2:14">
      <c r="B411" s="40"/>
      <c r="C411" s="40"/>
      <c r="D411" s="40"/>
      <c r="E411" s="40"/>
      <c r="F411" s="40"/>
      <c r="G411" s="40"/>
      <c r="H411" s="40"/>
      <c r="I411" s="40"/>
      <c r="J411" s="40"/>
      <c r="K411" s="40"/>
      <c r="L411" s="40"/>
      <c r="M411" s="40"/>
      <c r="N411" s="40"/>
    </row>
    <row r="412" spans="2:14">
      <c r="B412" s="40"/>
      <c r="C412" s="40"/>
      <c r="D412" s="40"/>
      <c r="E412" s="40"/>
      <c r="F412" s="40"/>
      <c r="G412" s="40"/>
      <c r="H412" s="40"/>
      <c r="I412" s="40"/>
      <c r="J412" s="40"/>
      <c r="K412" s="40"/>
      <c r="L412" s="40"/>
      <c r="M412" s="40"/>
      <c r="N412" s="40"/>
    </row>
    <row r="413" spans="2:14">
      <c r="B413" s="40"/>
      <c r="C413" s="40"/>
      <c r="D413" s="40"/>
      <c r="E413" s="40"/>
      <c r="F413" s="40"/>
      <c r="G413" s="40"/>
      <c r="H413" s="40"/>
      <c r="I413" s="40"/>
      <c r="J413" s="40"/>
      <c r="K413" s="40"/>
      <c r="L413" s="40"/>
      <c r="M413" s="40"/>
      <c r="N413" s="40"/>
    </row>
    <row r="414" spans="2:14">
      <c r="B414" s="40"/>
      <c r="C414" s="40"/>
      <c r="D414" s="40"/>
      <c r="E414" s="40"/>
      <c r="F414" s="40"/>
      <c r="G414" s="40"/>
      <c r="H414" s="40"/>
      <c r="I414" s="40"/>
      <c r="J414" s="40"/>
      <c r="K414" s="40"/>
      <c r="L414" s="40"/>
      <c r="M414" s="40"/>
      <c r="N414" s="40"/>
    </row>
    <row r="415" spans="2:14">
      <c r="B415" s="40"/>
      <c r="C415" s="40"/>
      <c r="D415" s="40"/>
      <c r="E415" s="40"/>
      <c r="F415" s="40"/>
      <c r="G415" s="40"/>
      <c r="H415" s="40"/>
      <c r="I415" s="40"/>
      <c r="J415" s="40"/>
      <c r="K415" s="40"/>
      <c r="L415" s="40"/>
      <c r="M415" s="40"/>
      <c r="N415" s="40"/>
    </row>
    <row r="416" spans="2:14">
      <c r="B416" s="40"/>
      <c r="C416" s="40"/>
      <c r="D416" s="40"/>
      <c r="E416" s="40"/>
      <c r="F416" s="40"/>
      <c r="G416" s="40"/>
      <c r="H416" s="40"/>
      <c r="I416" s="40"/>
      <c r="J416" s="40"/>
      <c r="K416" s="40"/>
      <c r="L416" s="40"/>
      <c r="M416" s="40"/>
      <c r="N416" s="40"/>
    </row>
    <row r="417" spans="2:14">
      <c r="B417" s="40"/>
      <c r="C417" s="40"/>
      <c r="D417" s="40"/>
      <c r="E417" s="40"/>
      <c r="F417" s="40"/>
      <c r="G417" s="40"/>
      <c r="H417" s="40"/>
      <c r="I417" s="40"/>
      <c r="J417" s="40"/>
      <c r="K417" s="40"/>
      <c r="L417" s="40"/>
      <c r="M417" s="40"/>
      <c r="N417" s="40"/>
    </row>
    <row r="418" spans="2:14">
      <c r="B418" s="40"/>
      <c r="C418" s="40"/>
      <c r="D418" s="40"/>
      <c r="E418" s="40"/>
      <c r="F418" s="40"/>
      <c r="G418" s="40"/>
      <c r="H418" s="40"/>
      <c r="I418" s="40"/>
      <c r="J418" s="40"/>
      <c r="K418" s="40"/>
      <c r="L418" s="40"/>
      <c r="M418" s="40"/>
      <c r="N418" s="40"/>
    </row>
    <row r="419" spans="2:14">
      <c r="B419" s="40"/>
      <c r="C419" s="40"/>
      <c r="D419" s="40"/>
      <c r="E419" s="40"/>
      <c r="F419" s="40"/>
      <c r="G419" s="40"/>
      <c r="H419" s="40"/>
      <c r="I419" s="40"/>
      <c r="J419" s="40"/>
      <c r="K419" s="40"/>
      <c r="L419" s="40"/>
      <c r="M419" s="40"/>
      <c r="N419" s="40"/>
    </row>
    <row r="420" spans="2:14">
      <c r="B420" s="40"/>
      <c r="C420" s="40"/>
      <c r="D420" s="40"/>
      <c r="E420" s="40"/>
      <c r="F420" s="40"/>
      <c r="G420" s="40"/>
      <c r="H420" s="40"/>
      <c r="I420" s="40"/>
      <c r="J420" s="40"/>
      <c r="K420" s="40"/>
      <c r="L420" s="40"/>
      <c r="M420" s="40"/>
      <c r="N420" s="40"/>
    </row>
    <row r="421" spans="2:14">
      <c r="B421" s="40"/>
      <c r="C421" s="40"/>
      <c r="D421" s="40"/>
      <c r="E421" s="40"/>
      <c r="F421" s="40"/>
      <c r="G421" s="40"/>
      <c r="H421" s="40"/>
      <c r="I421" s="40"/>
      <c r="J421" s="40"/>
      <c r="K421" s="40"/>
      <c r="L421" s="40"/>
      <c r="M421" s="40"/>
      <c r="N421" s="40"/>
    </row>
    <row r="422" spans="2:14">
      <c r="B422" s="40"/>
      <c r="C422" s="40"/>
      <c r="D422" s="40"/>
      <c r="E422" s="40"/>
      <c r="F422" s="40"/>
      <c r="G422" s="40"/>
      <c r="H422" s="40"/>
      <c r="I422" s="40"/>
      <c r="J422" s="40"/>
      <c r="K422" s="40"/>
      <c r="L422" s="40"/>
      <c r="M422" s="40"/>
      <c r="N422" s="40"/>
    </row>
    <row r="423" spans="2:14">
      <c r="B423" s="40"/>
      <c r="C423" s="40"/>
      <c r="D423" s="40"/>
      <c r="E423" s="40"/>
      <c r="F423" s="40"/>
      <c r="G423" s="40"/>
      <c r="H423" s="40"/>
      <c r="I423" s="40"/>
      <c r="J423" s="40"/>
      <c r="K423" s="40"/>
      <c r="L423" s="40"/>
      <c r="M423" s="40"/>
      <c r="N423" s="40"/>
    </row>
    <row r="424" spans="2:14">
      <c r="B424" s="40"/>
      <c r="C424" s="40"/>
      <c r="D424" s="40"/>
      <c r="E424" s="40"/>
      <c r="F424" s="40"/>
      <c r="G424" s="40"/>
      <c r="H424" s="40"/>
      <c r="I424" s="40"/>
      <c r="J424" s="40"/>
      <c r="K424" s="40"/>
      <c r="L424" s="40"/>
      <c r="M424" s="40"/>
      <c r="N424" s="40"/>
    </row>
    <row r="425" spans="2:14">
      <c r="B425" s="40"/>
      <c r="C425" s="40"/>
      <c r="D425" s="40"/>
      <c r="E425" s="40"/>
      <c r="F425" s="40"/>
      <c r="G425" s="40"/>
      <c r="H425" s="40"/>
      <c r="I425" s="40"/>
      <c r="J425" s="40"/>
      <c r="K425" s="40"/>
      <c r="L425" s="40"/>
      <c r="M425" s="40"/>
      <c r="N425" s="40"/>
    </row>
    <row r="426" spans="2:14">
      <c r="B426" s="40"/>
      <c r="C426" s="40"/>
      <c r="D426" s="40"/>
      <c r="E426" s="40"/>
      <c r="F426" s="40"/>
      <c r="G426" s="40"/>
      <c r="H426" s="40"/>
      <c r="I426" s="40"/>
      <c r="J426" s="40"/>
      <c r="K426" s="40"/>
      <c r="L426" s="40"/>
      <c r="M426" s="40"/>
      <c r="N426" s="40"/>
    </row>
    <row r="427" spans="2:14">
      <c r="B427" s="40"/>
      <c r="C427" s="40"/>
      <c r="D427" s="40"/>
      <c r="E427" s="40"/>
      <c r="F427" s="40"/>
      <c r="G427" s="40"/>
      <c r="H427" s="40"/>
      <c r="I427" s="40"/>
      <c r="J427" s="40"/>
      <c r="K427" s="40"/>
      <c r="L427" s="40"/>
      <c r="M427" s="40"/>
      <c r="N427" s="40"/>
    </row>
    <row r="428" spans="2:14">
      <c r="B428" s="40"/>
      <c r="C428" s="40"/>
      <c r="D428" s="40"/>
      <c r="E428" s="40"/>
      <c r="F428" s="40"/>
      <c r="G428" s="40"/>
      <c r="H428" s="40"/>
      <c r="I428" s="40"/>
      <c r="J428" s="40"/>
      <c r="K428" s="40"/>
      <c r="L428" s="40"/>
      <c r="M428" s="40"/>
      <c r="N428" s="40"/>
    </row>
    <row r="429" spans="2:14">
      <c r="B429" s="40"/>
      <c r="C429" s="40"/>
      <c r="D429" s="40"/>
      <c r="E429" s="40"/>
      <c r="F429" s="40"/>
      <c r="G429" s="40"/>
      <c r="H429" s="40"/>
      <c r="I429" s="40"/>
      <c r="J429" s="40"/>
      <c r="K429" s="40"/>
      <c r="L429" s="40"/>
      <c r="M429" s="40"/>
      <c r="N429" s="40"/>
    </row>
    <row r="430" spans="2:14">
      <c r="B430" s="40"/>
      <c r="C430" s="40"/>
      <c r="D430" s="40"/>
      <c r="E430" s="40"/>
      <c r="F430" s="40"/>
      <c r="G430" s="40"/>
      <c r="H430" s="40"/>
      <c r="I430" s="40"/>
      <c r="J430" s="40"/>
      <c r="K430" s="40"/>
      <c r="L430" s="40"/>
      <c r="M430" s="40"/>
      <c r="N430" s="40"/>
    </row>
    <row r="431" spans="2:14">
      <c r="B431" s="40"/>
      <c r="C431" s="40"/>
      <c r="D431" s="40"/>
      <c r="E431" s="40"/>
      <c r="F431" s="40"/>
      <c r="G431" s="40"/>
      <c r="H431" s="40"/>
      <c r="I431" s="40"/>
      <c r="J431" s="40"/>
      <c r="K431" s="40"/>
      <c r="L431" s="40"/>
      <c r="M431" s="40"/>
      <c r="N431" s="40"/>
    </row>
    <row r="432" spans="2:14">
      <c r="B432" s="40"/>
      <c r="C432" s="40"/>
      <c r="D432" s="40"/>
      <c r="E432" s="40"/>
      <c r="F432" s="40"/>
      <c r="G432" s="40"/>
      <c r="H432" s="40"/>
      <c r="I432" s="40"/>
      <c r="J432" s="40"/>
      <c r="K432" s="40"/>
      <c r="L432" s="40"/>
      <c r="M432" s="40"/>
      <c r="N432" s="40"/>
    </row>
    <row r="433" spans="2:14">
      <c r="B433" s="40"/>
      <c r="C433" s="40"/>
      <c r="D433" s="40"/>
      <c r="E433" s="40"/>
      <c r="F433" s="40"/>
      <c r="G433" s="40"/>
      <c r="H433" s="40"/>
      <c r="I433" s="40"/>
      <c r="J433" s="40"/>
      <c r="K433" s="40"/>
      <c r="L433" s="40"/>
      <c r="M433" s="40"/>
      <c r="N433" s="40"/>
    </row>
    <row r="434" spans="2:14">
      <c r="B434" s="40"/>
      <c r="C434" s="40"/>
      <c r="D434" s="40"/>
      <c r="E434" s="40"/>
      <c r="F434" s="40"/>
      <c r="G434" s="40"/>
      <c r="H434" s="40"/>
      <c r="I434" s="40"/>
      <c r="J434" s="40"/>
      <c r="K434" s="40"/>
      <c r="L434" s="40"/>
      <c r="M434" s="40"/>
      <c r="N434" s="40"/>
    </row>
    <row r="435" spans="2:14">
      <c r="B435" s="40"/>
      <c r="C435" s="40"/>
      <c r="D435" s="40"/>
      <c r="E435" s="40"/>
      <c r="F435" s="40"/>
      <c r="G435" s="40"/>
      <c r="H435" s="40"/>
      <c r="I435" s="40"/>
      <c r="J435" s="40"/>
      <c r="K435" s="40"/>
      <c r="L435" s="40"/>
      <c r="M435" s="40"/>
      <c r="N435" s="40"/>
    </row>
    <row r="436" spans="2:14">
      <c r="B436" s="40"/>
      <c r="C436" s="40"/>
      <c r="D436" s="40"/>
      <c r="E436" s="40"/>
      <c r="F436" s="40"/>
      <c r="G436" s="40"/>
      <c r="H436" s="40"/>
      <c r="I436" s="40"/>
      <c r="J436" s="40"/>
      <c r="K436" s="40"/>
      <c r="L436" s="40"/>
      <c r="M436" s="40"/>
      <c r="N436" s="40"/>
    </row>
    <row r="437" spans="2:14">
      <c r="B437" s="40"/>
      <c r="C437" s="40"/>
      <c r="D437" s="40"/>
      <c r="E437" s="40"/>
      <c r="F437" s="40"/>
      <c r="G437" s="40"/>
      <c r="H437" s="40"/>
      <c r="I437" s="40"/>
      <c r="J437" s="40"/>
      <c r="K437" s="40"/>
      <c r="L437" s="40"/>
      <c r="M437" s="40"/>
      <c r="N437" s="40"/>
    </row>
    <row r="438" spans="2:14">
      <c r="B438" s="40"/>
      <c r="C438" s="40"/>
      <c r="D438" s="40"/>
      <c r="E438" s="40"/>
      <c r="F438" s="40"/>
      <c r="G438" s="40"/>
      <c r="H438" s="40"/>
      <c r="I438" s="40"/>
      <c r="J438" s="40"/>
      <c r="K438" s="40"/>
      <c r="L438" s="40"/>
      <c r="M438" s="40"/>
      <c r="N438" s="40"/>
    </row>
    <row r="439" spans="2:14">
      <c r="B439" s="40"/>
      <c r="C439" s="40"/>
      <c r="D439" s="40"/>
      <c r="E439" s="40"/>
      <c r="F439" s="40"/>
      <c r="G439" s="40"/>
      <c r="H439" s="40"/>
      <c r="I439" s="40"/>
      <c r="J439" s="40"/>
      <c r="K439" s="40"/>
      <c r="L439" s="40"/>
      <c r="M439" s="40"/>
      <c r="N439" s="40"/>
    </row>
    <row r="440" spans="2:14">
      <c r="B440" s="40"/>
      <c r="C440" s="40"/>
      <c r="D440" s="40"/>
      <c r="E440" s="40"/>
      <c r="F440" s="40"/>
      <c r="G440" s="40"/>
      <c r="H440" s="40"/>
      <c r="I440" s="40"/>
      <c r="J440" s="40"/>
      <c r="K440" s="40"/>
      <c r="L440" s="40"/>
      <c r="M440" s="40"/>
      <c r="N440" s="40"/>
    </row>
    <row r="441" spans="2:14">
      <c r="B441" s="40"/>
      <c r="C441" s="40"/>
      <c r="D441" s="40"/>
      <c r="E441" s="40"/>
      <c r="F441" s="40"/>
      <c r="G441" s="40"/>
      <c r="H441" s="40"/>
      <c r="I441" s="40"/>
      <c r="J441" s="40"/>
      <c r="K441" s="40"/>
      <c r="L441" s="40"/>
      <c r="M441" s="40"/>
      <c r="N441" s="40"/>
    </row>
    <row r="442" spans="2:14">
      <c r="B442" s="40"/>
      <c r="C442" s="40"/>
      <c r="D442" s="40"/>
      <c r="E442" s="40"/>
      <c r="F442" s="40"/>
      <c r="G442" s="40"/>
      <c r="H442" s="40"/>
      <c r="I442" s="40"/>
      <c r="J442" s="40"/>
      <c r="K442" s="40"/>
      <c r="L442" s="40"/>
      <c r="M442" s="40"/>
      <c r="N442" s="40"/>
    </row>
    <row r="443" spans="2:14">
      <c r="B443" s="40"/>
      <c r="C443" s="40"/>
      <c r="D443" s="40"/>
      <c r="E443" s="40"/>
      <c r="F443" s="40"/>
      <c r="G443" s="40"/>
      <c r="H443" s="40"/>
      <c r="I443" s="40"/>
      <c r="J443" s="40"/>
      <c r="K443" s="40"/>
      <c r="L443" s="40"/>
      <c r="M443" s="40"/>
      <c r="N443" s="40"/>
    </row>
    <row r="444" spans="2:14">
      <c r="B444" s="40"/>
      <c r="C444" s="40"/>
      <c r="D444" s="40"/>
      <c r="E444" s="40"/>
      <c r="F444" s="40"/>
      <c r="G444" s="40"/>
      <c r="H444" s="40"/>
      <c r="I444" s="40"/>
      <c r="J444" s="40"/>
      <c r="K444" s="40"/>
      <c r="L444" s="40"/>
      <c r="M444" s="40"/>
      <c r="N444" s="40"/>
    </row>
    <row r="445" spans="2:14">
      <c r="B445" s="40"/>
      <c r="C445" s="40"/>
      <c r="D445" s="40"/>
      <c r="E445" s="40"/>
      <c r="F445" s="40"/>
      <c r="G445" s="40"/>
      <c r="H445" s="40"/>
      <c r="I445" s="40"/>
      <c r="J445" s="40"/>
      <c r="K445" s="40"/>
      <c r="L445" s="40"/>
      <c r="M445" s="40"/>
      <c r="N445" s="40"/>
    </row>
    <row r="446" spans="2:14">
      <c r="B446" s="40"/>
      <c r="C446" s="40"/>
      <c r="D446" s="40"/>
      <c r="E446" s="40"/>
      <c r="F446" s="40"/>
      <c r="G446" s="40"/>
      <c r="H446" s="40"/>
      <c r="I446" s="40"/>
      <c r="J446" s="40"/>
      <c r="K446" s="40"/>
      <c r="L446" s="40"/>
      <c r="M446" s="40"/>
      <c r="N446" s="40"/>
    </row>
    <row r="447" spans="2:14">
      <c r="B447" s="40"/>
      <c r="C447" s="40"/>
      <c r="D447" s="40"/>
      <c r="E447" s="40"/>
      <c r="F447" s="40"/>
      <c r="G447" s="40"/>
      <c r="H447" s="40"/>
      <c r="I447" s="40"/>
      <c r="J447" s="40"/>
      <c r="K447" s="40"/>
      <c r="L447" s="40"/>
      <c r="M447" s="40"/>
      <c r="N447" s="40"/>
    </row>
    <row r="448" spans="2:14">
      <c r="B448" s="40"/>
      <c r="C448" s="40"/>
      <c r="D448" s="40"/>
      <c r="E448" s="40"/>
      <c r="F448" s="40"/>
      <c r="G448" s="40"/>
      <c r="H448" s="40"/>
      <c r="I448" s="40"/>
      <c r="J448" s="40"/>
      <c r="K448" s="40"/>
      <c r="L448" s="40"/>
      <c r="M448" s="40"/>
      <c r="N448" s="40"/>
    </row>
    <row r="449" spans="2:14">
      <c r="B449" s="40"/>
      <c r="C449" s="40"/>
      <c r="D449" s="40"/>
      <c r="E449" s="40"/>
      <c r="F449" s="40"/>
      <c r="G449" s="40"/>
      <c r="H449" s="40"/>
      <c r="I449" s="40"/>
      <c r="J449" s="40"/>
      <c r="K449" s="40"/>
      <c r="L449" s="40"/>
      <c r="M449" s="40"/>
      <c r="N449" s="40"/>
    </row>
    <row r="450" spans="2:14">
      <c r="B450" s="40"/>
      <c r="C450" s="40"/>
      <c r="D450" s="40"/>
      <c r="E450" s="40"/>
      <c r="F450" s="40"/>
      <c r="G450" s="40"/>
      <c r="H450" s="40"/>
      <c r="I450" s="40"/>
      <c r="J450" s="40"/>
      <c r="K450" s="40"/>
      <c r="L450" s="40"/>
      <c r="M450" s="40"/>
      <c r="N450" s="40"/>
    </row>
    <row r="451" spans="2:14">
      <c r="B451" s="40"/>
      <c r="C451" s="40"/>
      <c r="D451" s="40"/>
      <c r="E451" s="40"/>
      <c r="F451" s="40"/>
      <c r="G451" s="40"/>
      <c r="H451" s="40"/>
      <c r="I451" s="40"/>
      <c r="J451" s="40"/>
      <c r="K451" s="40"/>
      <c r="L451" s="40"/>
      <c r="M451" s="40"/>
      <c r="N451" s="40"/>
    </row>
    <row r="452" spans="2:14">
      <c r="B452" s="40"/>
      <c r="C452" s="40"/>
      <c r="D452" s="40"/>
      <c r="E452" s="40"/>
      <c r="F452" s="40"/>
      <c r="G452" s="40"/>
      <c r="H452" s="40"/>
      <c r="I452" s="40"/>
      <c r="J452" s="40"/>
      <c r="K452" s="40"/>
      <c r="L452" s="40"/>
      <c r="M452" s="40"/>
      <c r="N452" s="40"/>
    </row>
    <row r="453" spans="2:14">
      <c r="B453" s="40"/>
      <c r="C453" s="40"/>
      <c r="D453" s="40"/>
      <c r="E453" s="40"/>
      <c r="F453" s="40"/>
      <c r="G453" s="40"/>
      <c r="H453" s="40"/>
      <c r="I453" s="40"/>
      <c r="J453" s="40"/>
      <c r="K453" s="40"/>
      <c r="L453" s="40"/>
      <c r="M453" s="40"/>
      <c r="N453" s="40"/>
    </row>
    <row r="454" spans="2:14">
      <c r="B454" s="40"/>
      <c r="C454" s="40"/>
      <c r="D454" s="40"/>
      <c r="E454" s="40"/>
      <c r="F454" s="40"/>
      <c r="G454" s="40"/>
      <c r="H454" s="40"/>
      <c r="I454" s="40"/>
      <c r="J454" s="40"/>
      <c r="K454" s="40"/>
      <c r="L454" s="40"/>
      <c r="M454" s="40"/>
      <c r="N454" s="40"/>
    </row>
    <row r="455" spans="2:14">
      <c r="B455" s="40"/>
      <c r="C455" s="40"/>
      <c r="D455" s="40"/>
      <c r="E455" s="40"/>
      <c r="F455" s="40"/>
      <c r="G455" s="40"/>
      <c r="H455" s="40"/>
      <c r="I455" s="40"/>
      <c r="J455" s="40"/>
      <c r="K455" s="40"/>
      <c r="L455" s="40"/>
      <c r="M455" s="40"/>
      <c r="N455" s="40"/>
    </row>
    <row r="456" spans="2:14">
      <c r="B456" s="40"/>
      <c r="C456" s="40"/>
      <c r="D456" s="40"/>
      <c r="E456" s="40"/>
      <c r="F456" s="40"/>
      <c r="G456" s="40"/>
      <c r="H456" s="40"/>
      <c r="I456" s="40"/>
      <c r="J456" s="40"/>
      <c r="K456" s="40"/>
      <c r="L456" s="40"/>
      <c r="M456" s="40"/>
      <c r="N456" s="40"/>
    </row>
    <row r="457" spans="2:14">
      <c r="B457" s="40"/>
      <c r="C457" s="40"/>
      <c r="D457" s="40"/>
      <c r="E457" s="40"/>
      <c r="F457" s="40"/>
      <c r="G457" s="40"/>
      <c r="H457" s="40"/>
      <c r="I457" s="40"/>
      <c r="J457" s="40"/>
      <c r="K457" s="40"/>
      <c r="L457" s="40"/>
      <c r="M457" s="40"/>
      <c r="N457" s="40"/>
    </row>
    <row r="458" spans="2:14">
      <c r="B458" s="40"/>
      <c r="C458" s="40"/>
      <c r="D458" s="40"/>
      <c r="E458" s="40"/>
      <c r="F458" s="40"/>
      <c r="G458" s="40"/>
      <c r="H458" s="40"/>
      <c r="I458" s="40"/>
      <c r="J458" s="40"/>
      <c r="K458" s="40"/>
      <c r="L458" s="40"/>
      <c r="M458" s="40"/>
      <c r="N458" s="40"/>
    </row>
    <row r="459" spans="2:14">
      <c r="B459" s="40"/>
      <c r="C459" s="40"/>
      <c r="D459" s="40"/>
      <c r="E459" s="40"/>
      <c r="F459" s="40"/>
      <c r="G459" s="40"/>
      <c r="H459" s="40"/>
      <c r="I459" s="40"/>
      <c r="J459" s="40"/>
      <c r="K459" s="40"/>
      <c r="L459" s="40"/>
      <c r="M459" s="40"/>
      <c r="N459" s="40"/>
    </row>
    <row r="460" spans="2:14">
      <c r="B460" s="40"/>
      <c r="C460" s="40"/>
      <c r="D460" s="40"/>
      <c r="E460" s="40"/>
      <c r="F460" s="40"/>
      <c r="G460" s="40"/>
      <c r="H460" s="40"/>
      <c r="I460" s="40"/>
      <c r="J460" s="40"/>
      <c r="K460" s="40"/>
      <c r="L460" s="40"/>
      <c r="M460" s="40"/>
      <c r="N460" s="40"/>
    </row>
    <row r="461" spans="2:14">
      <c r="B461" s="40"/>
      <c r="C461" s="40"/>
      <c r="D461" s="40"/>
      <c r="E461" s="40"/>
      <c r="F461" s="40"/>
      <c r="G461" s="40"/>
      <c r="H461" s="40"/>
      <c r="I461" s="40"/>
      <c r="J461" s="40"/>
      <c r="K461" s="40"/>
      <c r="L461" s="40"/>
      <c r="M461" s="40"/>
      <c r="N461" s="40"/>
    </row>
    <row r="462" spans="2:14">
      <c r="B462" s="40"/>
      <c r="C462" s="40"/>
      <c r="D462" s="40"/>
      <c r="E462" s="40"/>
      <c r="F462" s="40"/>
      <c r="G462" s="40"/>
      <c r="H462" s="40"/>
      <c r="I462" s="40"/>
      <c r="J462" s="40"/>
      <c r="K462" s="40"/>
      <c r="L462" s="40"/>
      <c r="M462" s="40"/>
      <c r="N462" s="40"/>
    </row>
    <row r="463" spans="2:14">
      <c r="B463" s="40"/>
      <c r="C463" s="40"/>
      <c r="D463" s="40"/>
      <c r="E463" s="40"/>
      <c r="F463" s="40"/>
      <c r="G463" s="40"/>
      <c r="H463" s="40"/>
      <c r="I463" s="40"/>
      <c r="J463" s="40"/>
      <c r="K463" s="40"/>
      <c r="L463" s="40"/>
      <c r="M463" s="40"/>
      <c r="N463" s="40"/>
    </row>
    <row r="464" spans="2:14">
      <c r="B464" s="40"/>
      <c r="C464" s="40"/>
      <c r="D464" s="40"/>
      <c r="E464" s="40"/>
      <c r="F464" s="40"/>
      <c r="G464" s="40"/>
      <c r="H464" s="40"/>
      <c r="I464" s="40"/>
      <c r="J464" s="40"/>
      <c r="K464" s="40"/>
      <c r="L464" s="40"/>
      <c r="M464" s="40"/>
      <c r="N464" s="40"/>
    </row>
    <row r="465" spans="2:14">
      <c r="B465" s="40"/>
      <c r="C465" s="40"/>
      <c r="D465" s="40"/>
      <c r="E465" s="40"/>
      <c r="F465" s="40"/>
      <c r="G465" s="40"/>
      <c r="H465" s="40"/>
      <c r="I465" s="40"/>
      <c r="J465" s="40"/>
      <c r="K465" s="40"/>
      <c r="L465" s="40"/>
      <c r="M465" s="40"/>
      <c r="N465" s="40"/>
    </row>
    <row r="466" spans="2:14">
      <c r="B466" s="40"/>
      <c r="C466" s="40"/>
      <c r="D466" s="40"/>
      <c r="E466" s="40"/>
      <c r="F466" s="40"/>
      <c r="G466" s="40"/>
      <c r="H466" s="40"/>
      <c r="I466" s="40"/>
      <c r="J466" s="40"/>
      <c r="K466" s="40"/>
      <c r="L466" s="40"/>
      <c r="M466" s="40"/>
      <c r="N466" s="40"/>
    </row>
    <row r="467" spans="2:14">
      <c r="B467" s="40"/>
      <c r="C467" s="40"/>
      <c r="D467" s="40"/>
      <c r="E467" s="40"/>
      <c r="F467" s="40"/>
      <c r="G467" s="40"/>
      <c r="H467" s="40"/>
      <c r="I467" s="40"/>
      <c r="J467" s="40"/>
      <c r="K467" s="40"/>
      <c r="L467" s="40"/>
      <c r="M467" s="40"/>
      <c r="N467" s="40"/>
    </row>
    <row r="468" spans="2:14">
      <c r="B468" s="40"/>
      <c r="C468" s="40"/>
      <c r="D468" s="40"/>
      <c r="E468" s="40"/>
      <c r="F468" s="40"/>
      <c r="G468" s="40"/>
      <c r="H468" s="40"/>
      <c r="I468" s="40"/>
      <c r="J468" s="40"/>
      <c r="K468" s="40"/>
      <c r="L468" s="40"/>
      <c r="M468" s="40"/>
      <c r="N468" s="40"/>
    </row>
    <row r="469" spans="2:14">
      <c r="B469" s="40"/>
      <c r="C469" s="40"/>
      <c r="D469" s="40"/>
      <c r="E469" s="40"/>
      <c r="F469" s="40"/>
      <c r="G469" s="40"/>
      <c r="H469" s="40"/>
      <c r="I469" s="40"/>
      <c r="J469" s="40"/>
      <c r="K469" s="40"/>
      <c r="L469" s="40"/>
      <c r="M469" s="40"/>
      <c r="N469" s="40"/>
    </row>
    <row r="470" spans="2:14">
      <c r="B470" s="40"/>
      <c r="C470" s="40"/>
      <c r="D470" s="40"/>
      <c r="E470" s="40"/>
      <c r="F470" s="40"/>
      <c r="G470" s="40"/>
      <c r="H470" s="40"/>
      <c r="I470" s="40"/>
      <c r="J470" s="40"/>
      <c r="K470" s="40"/>
      <c r="L470" s="40"/>
      <c r="M470" s="40"/>
      <c r="N470" s="40"/>
    </row>
    <row r="471" spans="2:14">
      <c r="B471" s="40"/>
      <c r="C471" s="40"/>
      <c r="D471" s="40"/>
      <c r="E471" s="40"/>
      <c r="F471" s="40"/>
      <c r="G471" s="40"/>
      <c r="H471" s="40"/>
      <c r="I471" s="40"/>
      <c r="J471" s="40"/>
      <c r="K471" s="40"/>
      <c r="L471" s="40"/>
      <c r="M471" s="40"/>
      <c r="N471" s="40"/>
    </row>
    <row r="472" spans="2:14">
      <c r="B472" s="40"/>
      <c r="C472" s="40"/>
      <c r="D472" s="40"/>
      <c r="E472" s="40"/>
      <c r="F472" s="40"/>
      <c r="G472" s="40"/>
      <c r="H472" s="40"/>
      <c r="I472" s="40"/>
      <c r="J472" s="40"/>
      <c r="K472" s="40"/>
      <c r="L472" s="40"/>
      <c r="M472" s="40"/>
      <c r="N472" s="40"/>
    </row>
    <row r="473" spans="2:14">
      <c r="B473" s="40"/>
      <c r="C473" s="40"/>
      <c r="D473" s="40"/>
      <c r="E473" s="40"/>
      <c r="F473" s="40"/>
      <c r="G473" s="40"/>
      <c r="H473" s="40"/>
      <c r="I473" s="40"/>
      <c r="J473" s="40"/>
      <c r="K473" s="40"/>
      <c r="L473" s="40"/>
      <c r="M473" s="40"/>
      <c r="N473" s="40"/>
    </row>
    <row r="474" spans="2:14">
      <c r="B474" s="40"/>
      <c r="C474" s="40"/>
      <c r="D474" s="40"/>
      <c r="E474" s="40"/>
      <c r="F474" s="40"/>
      <c r="G474" s="40"/>
      <c r="H474" s="40"/>
      <c r="I474" s="40"/>
      <c r="J474" s="40"/>
      <c r="K474" s="40"/>
      <c r="L474" s="40"/>
      <c r="M474" s="40"/>
      <c r="N474" s="40"/>
    </row>
    <row r="475" spans="2:14">
      <c r="B475" s="40"/>
      <c r="C475" s="40"/>
      <c r="D475" s="40"/>
      <c r="E475" s="40"/>
      <c r="F475" s="40"/>
      <c r="G475" s="40"/>
      <c r="H475" s="40"/>
      <c r="I475" s="40"/>
      <c r="J475" s="40"/>
      <c r="K475" s="40"/>
      <c r="L475" s="40"/>
      <c r="M475" s="40"/>
      <c r="N475" s="40"/>
    </row>
    <row r="476" spans="2:14">
      <c r="B476" s="40"/>
      <c r="C476" s="40"/>
      <c r="D476" s="40"/>
      <c r="E476" s="40"/>
      <c r="F476" s="40"/>
      <c r="G476" s="40"/>
      <c r="H476" s="40"/>
      <c r="I476" s="40"/>
      <c r="J476" s="40"/>
      <c r="K476" s="40"/>
      <c r="L476" s="40"/>
      <c r="M476" s="40"/>
      <c r="N476" s="40"/>
    </row>
    <row r="477" spans="2:14">
      <c r="B477" s="40"/>
      <c r="C477" s="40"/>
      <c r="D477" s="40"/>
      <c r="E477" s="40"/>
      <c r="F477" s="40"/>
      <c r="G477" s="40"/>
      <c r="H477" s="40"/>
      <c r="I477" s="40"/>
      <c r="J477" s="40"/>
      <c r="K477" s="40"/>
      <c r="L477" s="40"/>
      <c r="M477" s="40"/>
      <c r="N477" s="40"/>
    </row>
    <row r="478" spans="2:14">
      <c r="B478" s="40"/>
      <c r="C478" s="40"/>
      <c r="D478" s="40"/>
      <c r="E478" s="40"/>
      <c r="F478" s="40"/>
      <c r="G478" s="40"/>
      <c r="H478" s="40"/>
      <c r="I478" s="40"/>
      <c r="J478" s="40"/>
      <c r="K478" s="40"/>
      <c r="L478" s="40"/>
      <c r="M478" s="40"/>
      <c r="N478" s="40"/>
    </row>
    <row r="479" spans="2:14">
      <c r="B479" s="40"/>
      <c r="C479" s="40"/>
      <c r="D479" s="40"/>
      <c r="E479" s="40"/>
      <c r="F479" s="40"/>
      <c r="G479" s="40"/>
      <c r="H479" s="40"/>
      <c r="I479" s="40"/>
      <c r="J479" s="40"/>
      <c r="K479" s="40"/>
      <c r="L479" s="40"/>
      <c r="M479" s="40"/>
      <c r="N479" s="40"/>
    </row>
    <row r="480" spans="2:14">
      <c r="B480" s="40"/>
      <c r="C480" s="40"/>
      <c r="D480" s="40"/>
      <c r="E480" s="40"/>
      <c r="F480" s="40"/>
      <c r="G480" s="40"/>
      <c r="H480" s="40"/>
      <c r="I480" s="40"/>
      <c r="J480" s="40"/>
      <c r="K480" s="40"/>
      <c r="L480" s="40"/>
      <c r="M480" s="40"/>
      <c r="N480" s="40"/>
    </row>
    <row r="481" spans="2:14">
      <c r="B481" s="40"/>
      <c r="C481" s="40"/>
      <c r="D481" s="40"/>
      <c r="E481" s="40"/>
      <c r="F481" s="40"/>
      <c r="G481" s="40"/>
      <c r="H481" s="40"/>
      <c r="I481" s="40"/>
      <c r="J481" s="40"/>
      <c r="K481" s="40"/>
      <c r="L481" s="40"/>
      <c r="M481" s="40"/>
      <c r="N481" s="40"/>
    </row>
    <row r="482" spans="2:14">
      <c r="B482" s="40"/>
      <c r="C482" s="40"/>
      <c r="D482" s="40"/>
      <c r="E482" s="40"/>
      <c r="F482" s="40"/>
      <c r="G482" s="40"/>
      <c r="H482" s="40"/>
      <c r="I482" s="40"/>
      <c r="J482" s="40"/>
      <c r="K482" s="40"/>
      <c r="L482" s="40"/>
      <c r="M482" s="40"/>
      <c r="N482" s="40"/>
    </row>
    <row r="483" spans="2:14">
      <c r="B483" s="40"/>
      <c r="C483" s="40"/>
      <c r="D483" s="40"/>
      <c r="E483" s="40"/>
      <c r="F483" s="40"/>
      <c r="G483" s="40"/>
      <c r="H483" s="40"/>
      <c r="I483" s="40"/>
      <c r="J483" s="40"/>
      <c r="K483" s="40"/>
      <c r="L483" s="40"/>
      <c r="M483" s="40"/>
      <c r="N483" s="40"/>
    </row>
    <row r="484" spans="2:14">
      <c r="B484" s="40"/>
      <c r="C484" s="40"/>
      <c r="D484" s="40"/>
      <c r="E484" s="40"/>
      <c r="F484" s="40"/>
      <c r="G484" s="40"/>
      <c r="H484" s="40"/>
      <c r="I484" s="40"/>
      <c r="J484" s="40"/>
      <c r="K484" s="40"/>
      <c r="L484" s="40"/>
      <c r="M484" s="40"/>
      <c r="N484" s="40"/>
    </row>
    <row r="485" spans="2:14">
      <c r="B485" s="40"/>
      <c r="C485" s="40"/>
      <c r="D485" s="40"/>
      <c r="E485" s="40"/>
      <c r="F485" s="40"/>
      <c r="G485" s="40"/>
      <c r="H485" s="40"/>
      <c r="I485" s="40"/>
      <c r="J485" s="40"/>
      <c r="K485" s="40"/>
      <c r="L485" s="40"/>
      <c r="M485" s="40"/>
      <c r="N485" s="40"/>
    </row>
    <row r="486" spans="2:14">
      <c r="B486" s="40"/>
      <c r="C486" s="40"/>
      <c r="D486" s="40"/>
      <c r="E486" s="40"/>
      <c r="F486" s="40"/>
      <c r="G486" s="40"/>
      <c r="H486" s="40"/>
      <c r="I486" s="40"/>
      <c r="J486" s="40"/>
      <c r="K486" s="40"/>
      <c r="L486" s="40"/>
      <c r="M486" s="40"/>
      <c r="N486" s="40"/>
    </row>
    <row r="487" spans="2:14">
      <c r="B487" s="40"/>
      <c r="C487" s="40"/>
      <c r="D487" s="40"/>
      <c r="E487" s="40"/>
      <c r="F487" s="40"/>
      <c r="G487" s="40"/>
      <c r="H487" s="40"/>
      <c r="I487" s="40"/>
      <c r="J487" s="40"/>
      <c r="K487" s="40"/>
      <c r="L487" s="40"/>
      <c r="M487" s="40"/>
      <c r="N487" s="40"/>
    </row>
    <row r="488" spans="2:14">
      <c r="B488" s="40"/>
      <c r="C488" s="40"/>
      <c r="D488" s="40"/>
      <c r="E488" s="40"/>
      <c r="F488" s="40"/>
      <c r="G488" s="40"/>
      <c r="H488" s="40"/>
      <c r="I488" s="40"/>
      <c r="J488" s="40"/>
      <c r="K488" s="40"/>
      <c r="L488" s="40"/>
      <c r="M488" s="40"/>
      <c r="N488" s="40"/>
    </row>
    <row r="489" spans="2:14">
      <c r="B489" s="40"/>
      <c r="C489" s="40"/>
      <c r="D489" s="40"/>
      <c r="E489" s="40"/>
      <c r="F489" s="40"/>
      <c r="G489" s="40"/>
      <c r="H489" s="40"/>
      <c r="I489" s="40"/>
      <c r="J489" s="40"/>
      <c r="K489" s="40"/>
      <c r="L489" s="40"/>
      <c r="M489" s="40"/>
      <c r="N489" s="40"/>
    </row>
    <row r="490" spans="2:14">
      <c r="B490" s="40"/>
      <c r="C490" s="40"/>
      <c r="D490" s="40"/>
      <c r="E490" s="40"/>
      <c r="F490" s="40"/>
      <c r="G490" s="40"/>
      <c r="H490" s="40"/>
      <c r="I490" s="40"/>
      <c r="J490" s="40"/>
      <c r="K490" s="40"/>
      <c r="L490" s="40"/>
      <c r="M490" s="40"/>
      <c r="N490" s="40"/>
    </row>
    <row r="491" spans="2:14">
      <c r="B491" s="40"/>
      <c r="C491" s="40"/>
      <c r="D491" s="40"/>
      <c r="E491" s="40"/>
      <c r="F491" s="40"/>
      <c r="G491" s="40"/>
      <c r="H491" s="40"/>
      <c r="I491" s="40"/>
      <c r="J491" s="40"/>
      <c r="K491" s="40"/>
      <c r="L491" s="40"/>
      <c r="M491" s="40"/>
      <c r="N491" s="40"/>
    </row>
    <row r="492" spans="2:14">
      <c r="B492" s="40"/>
      <c r="C492" s="40"/>
      <c r="D492" s="40"/>
      <c r="E492" s="40"/>
      <c r="F492" s="40"/>
      <c r="G492" s="40"/>
      <c r="H492" s="40"/>
      <c r="I492" s="40"/>
      <c r="J492" s="40"/>
      <c r="K492" s="40"/>
      <c r="L492" s="40"/>
      <c r="M492" s="40"/>
      <c r="N492" s="40"/>
    </row>
    <row r="493" spans="2:14">
      <c r="B493" s="40"/>
      <c r="C493" s="40"/>
      <c r="D493" s="40"/>
      <c r="E493" s="40"/>
      <c r="F493" s="40"/>
      <c r="G493" s="40"/>
      <c r="H493" s="40"/>
      <c r="I493" s="40"/>
      <c r="J493" s="40"/>
      <c r="K493" s="40"/>
      <c r="L493" s="40"/>
      <c r="M493" s="40"/>
      <c r="N493" s="40"/>
    </row>
    <row r="494" spans="2:14">
      <c r="B494" s="40"/>
      <c r="C494" s="40"/>
      <c r="D494" s="40"/>
      <c r="E494" s="40"/>
      <c r="F494" s="40"/>
      <c r="G494" s="40"/>
      <c r="H494" s="40"/>
      <c r="I494" s="40"/>
      <c r="J494" s="40"/>
      <c r="K494" s="40"/>
      <c r="L494" s="40"/>
      <c r="M494" s="40"/>
      <c r="N494" s="40"/>
    </row>
    <row r="495" spans="2:14">
      <c r="B495" s="40"/>
      <c r="C495" s="40"/>
      <c r="D495" s="40"/>
      <c r="E495" s="40"/>
      <c r="F495" s="40"/>
      <c r="G495" s="40"/>
      <c r="H495" s="40"/>
      <c r="I495" s="40"/>
      <c r="J495" s="40"/>
      <c r="K495" s="40"/>
      <c r="L495" s="40"/>
      <c r="M495" s="40"/>
      <c r="N495" s="40"/>
    </row>
    <row r="496" spans="2:14">
      <c r="B496" s="40"/>
      <c r="C496" s="40"/>
      <c r="D496" s="40"/>
      <c r="E496" s="40"/>
      <c r="F496" s="40"/>
      <c r="G496" s="40"/>
      <c r="H496" s="40"/>
      <c r="I496" s="40"/>
      <c r="J496" s="40"/>
      <c r="K496" s="40"/>
      <c r="L496" s="40"/>
      <c r="M496" s="40"/>
      <c r="N496" s="40"/>
    </row>
    <row r="497" spans="2:14">
      <c r="B497" s="40"/>
      <c r="C497" s="40"/>
      <c r="D497" s="40"/>
      <c r="E497" s="40"/>
      <c r="F497" s="40"/>
      <c r="G497" s="40"/>
      <c r="H497" s="40"/>
      <c r="I497" s="40"/>
      <c r="J497" s="40"/>
      <c r="K497" s="40"/>
      <c r="L497" s="40"/>
      <c r="M497" s="40"/>
      <c r="N497" s="40"/>
    </row>
    <row r="498" spans="2:14">
      <c r="B498" s="40"/>
      <c r="C498" s="40"/>
      <c r="D498" s="40"/>
      <c r="E498" s="40"/>
      <c r="F498" s="40"/>
      <c r="G498" s="40"/>
      <c r="H498" s="40"/>
      <c r="I498" s="40"/>
      <c r="J498" s="40"/>
      <c r="K498" s="40"/>
      <c r="L498" s="40"/>
      <c r="M498" s="40"/>
      <c r="N498" s="40"/>
    </row>
    <row r="499" spans="2:14">
      <c r="B499" s="40"/>
      <c r="C499" s="40"/>
      <c r="D499" s="40"/>
      <c r="E499" s="40"/>
      <c r="F499" s="40"/>
      <c r="G499" s="40"/>
      <c r="H499" s="40"/>
      <c r="I499" s="40"/>
      <c r="J499" s="40"/>
      <c r="K499" s="40"/>
      <c r="L499" s="40"/>
      <c r="M499" s="40"/>
      <c r="N499" s="40"/>
    </row>
    <row r="500" spans="2:14">
      <c r="B500" s="40"/>
      <c r="C500" s="40"/>
      <c r="D500" s="40"/>
      <c r="E500" s="40"/>
      <c r="F500" s="40"/>
      <c r="G500" s="40"/>
      <c r="H500" s="40"/>
      <c r="I500" s="40"/>
      <c r="J500" s="40"/>
      <c r="K500" s="40"/>
      <c r="L500" s="40"/>
      <c r="M500" s="40"/>
      <c r="N500" s="40"/>
    </row>
    <row r="501" spans="2:14">
      <c r="B501" s="40"/>
      <c r="C501" s="40"/>
      <c r="D501" s="40"/>
      <c r="E501" s="40"/>
      <c r="F501" s="40"/>
      <c r="G501" s="40"/>
      <c r="H501" s="40"/>
      <c r="I501" s="40"/>
      <c r="J501" s="40"/>
      <c r="K501" s="40"/>
      <c r="L501" s="40"/>
      <c r="M501" s="40"/>
      <c r="N501" s="40"/>
    </row>
    <row r="502" spans="2:14">
      <c r="B502" s="40"/>
      <c r="C502" s="40"/>
      <c r="D502" s="40"/>
      <c r="E502" s="40"/>
      <c r="F502" s="40"/>
      <c r="G502" s="40"/>
      <c r="H502" s="40"/>
      <c r="I502" s="40"/>
      <c r="J502" s="40"/>
      <c r="K502" s="40"/>
      <c r="L502" s="40"/>
      <c r="M502" s="40"/>
      <c r="N502" s="40"/>
    </row>
    <row r="503" spans="2:14">
      <c r="B503" s="40"/>
      <c r="C503" s="40"/>
      <c r="D503" s="40"/>
      <c r="E503" s="40"/>
      <c r="F503" s="40"/>
      <c r="G503" s="40"/>
      <c r="H503" s="40"/>
      <c r="I503" s="40"/>
      <c r="J503" s="40"/>
      <c r="K503" s="40"/>
      <c r="L503" s="40"/>
      <c r="M503" s="40"/>
      <c r="N503" s="40"/>
    </row>
    <row r="504" spans="2:14">
      <c r="B504" s="40"/>
      <c r="C504" s="40"/>
      <c r="D504" s="40"/>
      <c r="E504" s="40"/>
      <c r="F504" s="40"/>
      <c r="G504" s="40"/>
      <c r="H504" s="40"/>
      <c r="I504" s="40"/>
      <c r="J504" s="40"/>
      <c r="K504" s="40"/>
      <c r="L504" s="40"/>
      <c r="M504" s="40"/>
      <c r="N504" s="40"/>
    </row>
    <row r="505" spans="2:14">
      <c r="B505" s="40"/>
      <c r="C505" s="40"/>
      <c r="D505" s="40"/>
      <c r="E505" s="40"/>
      <c r="F505" s="40"/>
      <c r="G505" s="40"/>
      <c r="H505" s="40"/>
      <c r="I505" s="40"/>
      <c r="J505" s="40"/>
      <c r="K505" s="40"/>
      <c r="L505" s="40"/>
      <c r="M505" s="40"/>
      <c r="N505" s="40"/>
    </row>
    <row r="506" spans="2:14">
      <c r="B506" s="40"/>
      <c r="C506" s="40"/>
      <c r="D506" s="40"/>
      <c r="E506" s="40"/>
      <c r="F506" s="40"/>
      <c r="G506" s="40"/>
      <c r="H506" s="40"/>
      <c r="I506" s="40"/>
      <c r="J506" s="40"/>
      <c r="K506" s="40"/>
      <c r="L506" s="40"/>
      <c r="M506" s="40"/>
      <c r="N506" s="40"/>
    </row>
    <row r="507" spans="2:14">
      <c r="B507" s="40"/>
      <c r="C507" s="40"/>
      <c r="D507" s="40"/>
      <c r="E507" s="40"/>
      <c r="F507" s="40"/>
      <c r="G507" s="40"/>
      <c r="H507" s="40"/>
      <c r="I507" s="40"/>
      <c r="J507" s="40"/>
      <c r="K507" s="40"/>
      <c r="L507" s="40"/>
      <c r="M507" s="40"/>
      <c r="N507" s="40"/>
    </row>
    <row r="508" spans="2:14">
      <c r="B508" s="40"/>
      <c r="C508" s="40"/>
      <c r="D508" s="40"/>
      <c r="E508" s="40"/>
      <c r="F508" s="40"/>
      <c r="G508" s="40"/>
      <c r="H508" s="40"/>
      <c r="I508" s="40"/>
      <c r="J508" s="40"/>
      <c r="K508" s="40"/>
      <c r="L508" s="40"/>
      <c r="M508" s="40"/>
      <c r="N508" s="40"/>
    </row>
    <row r="509" spans="2:14">
      <c r="B509" s="40"/>
      <c r="C509" s="40"/>
      <c r="D509" s="40"/>
      <c r="E509" s="40"/>
      <c r="F509" s="40"/>
      <c r="G509" s="40"/>
      <c r="H509" s="40"/>
      <c r="I509" s="40"/>
      <c r="J509" s="40"/>
      <c r="K509" s="40"/>
      <c r="L509" s="40"/>
      <c r="M509" s="40"/>
      <c r="N509" s="40"/>
    </row>
    <row r="510" spans="2:14">
      <c r="B510" s="40"/>
      <c r="C510" s="40"/>
      <c r="D510" s="40"/>
      <c r="E510" s="40"/>
      <c r="F510" s="40"/>
      <c r="G510" s="40"/>
      <c r="H510" s="40"/>
      <c r="I510" s="40"/>
      <c r="J510" s="40"/>
      <c r="K510" s="40"/>
      <c r="L510" s="40"/>
      <c r="M510" s="40"/>
      <c r="N510" s="40"/>
    </row>
    <row r="511" spans="2:14">
      <c r="B511" s="40"/>
      <c r="C511" s="40"/>
      <c r="D511" s="40"/>
      <c r="E511" s="40"/>
      <c r="F511" s="40"/>
      <c r="G511" s="40"/>
      <c r="H511" s="40"/>
      <c r="I511" s="40"/>
      <c r="J511" s="40"/>
      <c r="K511" s="40"/>
      <c r="L511" s="40"/>
      <c r="M511" s="40"/>
      <c r="N511" s="40"/>
    </row>
    <row r="512" spans="2:14">
      <c r="B512" s="40"/>
      <c r="C512" s="40"/>
      <c r="D512" s="40"/>
      <c r="E512" s="40"/>
      <c r="F512" s="40"/>
      <c r="G512" s="40"/>
      <c r="H512" s="40"/>
      <c r="I512" s="40"/>
      <c r="J512" s="40"/>
      <c r="K512" s="40"/>
      <c r="L512" s="40"/>
      <c r="M512" s="40"/>
      <c r="N512" s="40"/>
    </row>
    <row r="513" spans="2:14">
      <c r="B513" s="40"/>
      <c r="C513" s="40"/>
      <c r="D513" s="40"/>
      <c r="E513" s="40"/>
      <c r="F513" s="40"/>
      <c r="G513" s="40"/>
      <c r="H513" s="40"/>
      <c r="I513" s="40"/>
      <c r="J513" s="40"/>
      <c r="K513" s="40"/>
      <c r="L513" s="40"/>
      <c r="M513" s="40"/>
      <c r="N513" s="40"/>
    </row>
    <row r="514" spans="2:14">
      <c r="B514" s="40"/>
      <c r="C514" s="40"/>
      <c r="D514" s="40"/>
      <c r="E514" s="40"/>
      <c r="F514" s="40"/>
      <c r="G514" s="40"/>
      <c r="H514" s="40"/>
      <c r="I514" s="40"/>
      <c r="J514" s="40"/>
      <c r="K514" s="40"/>
      <c r="L514" s="40"/>
      <c r="M514" s="40"/>
      <c r="N514" s="40"/>
    </row>
    <row r="515" spans="2:14">
      <c r="B515" s="40"/>
      <c r="C515" s="40"/>
      <c r="D515" s="40"/>
      <c r="E515" s="40"/>
      <c r="F515" s="40"/>
      <c r="G515" s="40"/>
      <c r="H515" s="40"/>
      <c r="I515" s="40"/>
      <c r="J515" s="40"/>
      <c r="K515" s="40"/>
      <c r="L515" s="40"/>
      <c r="M515" s="40"/>
      <c r="N515" s="40"/>
    </row>
    <row r="516" spans="2:14">
      <c r="B516" s="40"/>
      <c r="C516" s="40"/>
      <c r="D516" s="40"/>
      <c r="E516" s="40"/>
      <c r="F516" s="40"/>
      <c r="G516" s="40"/>
      <c r="H516" s="40"/>
      <c r="I516" s="40"/>
      <c r="J516" s="40"/>
      <c r="K516" s="40"/>
      <c r="L516" s="40"/>
      <c r="M516" s="40"/>
      <c r="N516" s="40"/>
    </row>
    <row r="517" spans="2:14">
      <c r="B517" s="40"/>
      <c r="C517" s="40"/>
      <c r="D517" s="40"/>
      <c r="E517" s="40"/>
      <c r="F517" s="40"/>
      <c r="G517" s="40"/>
      <c r="H517" s="40"/>
      <c r="I517" s="40"/>
      <c r="J517" s="40"/>
      <c r="K517" s="40"/>
      <c r="L517" s="40"/>
      <c r="M517" s="40"/>
      <c r="N517" s="40"/>
    </row>
    <row r="518" spans="2:14">
      <c r="B518" s="40"/>
      <c r="C518" s="40"/>
      <c r="D518" s="40"/>
      <c r="E518" s="40"/>
      <c r="F518" s="40"/>
      <c r="G518" s="40"/>
      <c r="H518" s="40"/>
      <c r="I518" s="40"/>
      <c r="J518" s="40"/>
      <c r="K518" s="40"/>
      <c r="L518" s="40"/>
      <c r="M518" s="40"/>
      <c r="N518" s="40"/>
    </row>
    <row r="519" spans="2:14">
      <c r="B519" s="40"/>
      <c r="C519" s="40"/>
      <c r="D519" s="40"/>
      <c r="E519" s="40"/>
      <c r="F519" s="40"/>
      <c r="G519" s="40"/>
      <c r="H519" s="40"/>
      <c r="I519" s="40"/>
      <c r="J519" s="40"/>
      <c r="K519" s="40"/>
      <c r="L519" s="40"/>
      <c r="M519" s="40"/>
      <c r="N519" s="40"/>
    </row>
    <row r="520" spans="2:14">
      <c r="B520" s="40"/>
      <c r="C520" s="40"/>
      <c r="D520" s="40"/>
      <c r="E520" s="40"/>
      <c r="F520" s="40"/>
      <c r="G520" s="40"/>
      <c r="H520" s="40"/>
      <c r="I520" s="40"/>
      <c r="J520" s="40"/>
      <c r="K520" s="40"/>
      <c r="L520" s="40"/>
      <c r="M520" s="40"/>
      <c r="N520" s="40"/>
    </row>
    <row r="521" spans="2:14">
      <c r="B521" s="40"/>
      <c r="C521" s="40"/>
      <c r="D521" s="40"/>
      <c r="E521" s="40"/>
      <c r="F521" s="40"/>
      <c r="G521" s="40"/>
      <c r="H521" s="40"/>
      <c r="I521" s="40"/>
      <c r="J521" s="40"/>
      <c r="K521" s="40"/>
      <c r="L521" s="40"/>
      <c r="M521" s="40"/>
      <c r="N521" s="40"/>
    </row>
    <row r="522" spans="2:14">
      <c r="B522" s="40"/>
      <c r="C522" s="40"/>
      <c r="D522" s="40"/>
      <c r="E522" s="40"/>
      <c r="F522" s="40"/>
      <c r="G522" s="40"/>
      <c r="H522" s="40"/>
      <c r="I522" s="40"/>
      <c r="J522" s="40"/>
      <c r="K522" s="40"/>
      <c r="L522" s="40"/>
      <c r="M522" s="40"/>
      <c r="N522" s="40"/>
    </row>
    <row r="523" spans="2:14">
      <c r="B523" s="40"/>
      <c r="C523" s="40"/>
      <c r="D523" s="40"/>
      <c r="E523" s="40"/>
      <c r="F523" s="40"/>
      <c r="G523" s="40"/>
      <c r="H523" s="40"/>
      <c r="I523" s="40"/>
      <c r="J523" s="40"/>
      <c r="K523" s="40"/>
      <c r="L523" s="40"/>
      <c r="M523" s="40"/>
      <c r="N523" s="40"/>
    </row>
    <row r="524" spans="2:14">
      <c r="B524" s="40"/>
      <c r="C524" s="40"/>
      <c r="D524" s="40"/>
      <c r="E524" s="40"/>
      <c r="F524" s="40"/>
      <c r="G524" s="40"/>
      <c r="H524" s="40"/>
      <c r="I524" s="40"/>
      <c r="J524" s="40"/>
      <c r="K524" s="40"/>
      <c r="L524" s="40"/>
      <c r="M524" s="40"/>
      <c r="N524" s="40"/>
    </row>
    <row r="525" spans="2:14">
      <c r="B525" s="40"/>
      <c r="C525" s="40"/>
      <c r="D525" s="40"/>
      <c r="E525" s="40"/>
      <c r="F525" s="40"/>
      <c r="G525" s="40"/>
      <c r="H525" s="40"/>
      <c r="I525" s="40"/>
      <c r="J525" s="40"/>
      <c r="K525" s="40"/>
      <c r="L525" s="40"/>
      <c r="M525" s="40"/>
      <c r="N525" s="40"/>
    </row>
    <row r="526" spans="2:14">
      <c r="B526" s="40"/>
      <c r="C526" s="40"/>
      <c r="D526" s="40"/>
      <c r="E526" s="40"/>
      <c r="F526" s="40"/>
      <c r="G526" s="40"/>
      <c r="H526" s="40"/>
      <c r="I526" s="40"/>
      <c r="J526" s="40"/>
      <c r="K526" s="40"/>
      <c r="L526" s="40"/>
      <c r="M526" s="40"/>
      <c r="N526" s="40"/>
    </row>
    <row r="527" spans="2:14">
      <c r="B527" s="40"/>
      <c r="C527" s="40"/>
      <c r="D527" s="40"/>
      <c r="E527" s="40"/>
      <c r="F527" s="40"/>
      <c r="G527" s="40"/>
      <c r="H527" s="40"/>
      <c r="I527" s="40"/>
      <c r="J527" s="40"/>
      <c r="K527" s="40"/>
      <c r="L527" s="40"/>
      <c r="M527" s="40"/>
      <c r="N527" s="40"/>
    </row>
    <row r="528" spans="2:14">
      <c r="B528" s="40"/>
      <c r="C528" s="40"/>
      <c r="D528" s="40"/>
      <c r="E528" s="40"/>
      <c r="F528" s="40"/>
      <c r="G528" s="40"/>
      <c r="H528" s="40"/>
      <c r="I528" s="40"/>
      <c r="J528" s="40"/>
      <c r="K528" s="40"/>
      <c r="L528" s="40"/>
      <c r="M528" s="40"/>
      <c r="N528" s="40"/>
    </row>
    <row r="529" spans="2:14">
      <c r="B529" s="40"/>
      <c r="C529" s="40"/>
      <c r="D529" s="40"/>
      <c r="E529" s="40"/>
      <c r="F529" s="40"/>
      <c r="G529" s="40"/>
      <c r="H529" s="40"/>
      <c r="I529" s="40"/>
      <c r="J529" s="40"/>
      <c r="K529" s="40"/>
      <c r="L529" s="40"/>
      <c r="M529" s="40"/>
      <c r="N529" s="40"/>
    </row>
    <row r="530" spans="2:14">
      <c r="B530" s="40"/>
      <c r="C530" s="40"/>
      <c r="D530" s="40"/>
      <c r="E530" s="40"/>
      <c r="F530" s="40"/>
      <c r="G530" s="40"/>
      <c r="H530" s="40"/>
      <c r="I530" s="40"/>
      <c r="J530" s="40"/>
      <c r="K530" s="40"/>
      <c r="L530" s="40"/>
      <c r="M530" s="40"/>
      <c r="N530" s="40"/>
    </row>
    <row r="531" spans="2:14">
      <c r="B531" s="40"/>
      <c r="C531" s="40"/>
      <c r="D531" s="40"/>
      <c r="E531" s="40"/>
      <c r="F531" s="40"/>
      <c r="G531" s="40"/>
      <c r="H531" s="40"/>
      <c r="I531" s="40"/>
      <c r="J531" s="40"/>
      <c r="K531" s="40"/>
      <c r="L531" s="40"/>
      <c r="M531" s="40"/>
      <c r="N531" s="40"/>
    </row>
    <row r="532" spans="2:14">
      <c r="B532" s="40"/>
      <c r="C532" s="40"/>
      <c r="D532" s="40"/>
      <c r="E532" s="40"/>
      <c r="F532" s="40"/>
      <c r="G532" s="40"/>
      <c r="H532" s="40"/>
      <c r="I532" s="40"/>
      <c r="J532" s="40"/>
      <c r="K532" s="40"/>
      <c r="L532" s="40"/>
      <c r="M532" s="40"/>
      <c r="N532" s="40"/>
    </row>
    <row r="533" spans="2:14">
      <c r="B533" s="40"/>
      <c r="C533" s="40"/>
      <c r="D533" s="40"/>
      <c r="E533" s="40"/>
      <c r="F533" s="40"/>
      <c r="G533" s="40"/>
      <c r="H533" s="40"/>
      <c r="I533" s="40"/>
      <c r="J533" s="40"/>
      <c r="K533" s="40"/>
      <c r="L533" s="40"/>
      <c r="M533" s="40"/>
      <c r="N533" s="40"/>
    </row>
    <row r="534" spans="2:14">
      <c r="B534" s="40"/>
      <c r="C534" s="40"/>
      <c r="D534" s="40"/>
      <c r="E534" s="40"/>
      <c r="F534" s="40"/>
      <c r="G534" s="40"/>
      <c r="H534" s="40"/>
      <c r="I534" s="40"/>
      <c r="J534" s="40"/>
      <c r="K534" s="40"/>
      <c r="L534" s="40"/>
      <c r="M534" s="40"/>
      <c r="N534" s="40"/>
    </row>
    <row r="535" spans="2:14">
      <c r="B535" s="40"/>
      <c r="C535" s="40"/>
      <c r="D535" s="40"/>
      <c r="E535" s="40"/>
      <c r="F535" s="40"/>
      <c r="G535" s="40"/>
      <c r="H535" s="40"/>
      <c r="I535" s="40"/>
      <c r="J535" s="40"/>
      <c r="K535" s="40"/>
      <c r="L535" s="40"/>
      <c r="M535" s="40"/>
      <c r="N535" s="40"/>
    </row>
    <row r="536" spans="2:14">
      <c r="B536" s="40"/>
      <c r="C536" s="40"/>
      <c r="D536" s="40"/>
      <c r="E536" s="40"/>
      <c r="F536" s="40"/>
      <c r="G536" s="40"/>
      <c r="H536" s="40"/>
      <c r="I536" s="40"/>
      <c r="J536" s="40"/>
      <c r="K536" s="40"/>
      <c r="L536" s="40"/>
      <c r="M536" s="40"/>
      <c r="N536" s="40"/>
    </row>
    <row r="537" spans="2:14">
      <c r="B537" s="40"/>
      <c r="C537" s="40"/>
      <c r="D537" s="40"/>
      <c r="E537" s="40"/>
      <c r="F537" s="40"/>
      <c r="G537" s="40"/>
      <c r="H537" s="40"/>
      <c r="I537" s="40"/>
      <c r="J537" s="40"/>
      <c r="K537" s="40"/>
      <c r="L537" s="40"/>
      <c r="M537" s="40"/>
      <c r="N537" s="40"/>
    </row>
    <row r="538" spans="2:14">
      <c r="B538" s="40"/>
      <c r="C538" s="40"/>
      <c r="D538" s="40"/>
      <c r="E538" s="40"/>
      <c r="F538" s="40"/>
      <c r="G538" s="40"/>
      <c r="H538" s="40"/>
      <c r="I538" s="40"/>
      <c r="J538" s="40"/>
      <c r="K538" s="40"/>
      <c r="L538" s="40"/>
      <c r="M538" s="40"/>
      <c r="N538" s="40"/>
    </row>
    <row r="539" spans="2:14">
      <c r="B539" s="40"/>
      <c r="C539" s="40"/>
      <c r="D539" s="40"/>
      <c r="E539" s="40"/>
      <c r="F539" s="40"/>
      <c r="G539" s="40"/>
      <c r="H539" s="40"/>
      <c r="I539" s="40"/>
      <c r="J539" s="40"/>
      <c r="K539" s="40"/>
      <c r="L539" s="40"/>
      <c r="M539" s="40"/>
      <c r="N539" s="40"/>
    </row>
    <row r="540" spans="2:14">
      <c r="B540" s="40"/>
      <c r="C540" s="40"/>
      <c r="D540" s="40"/>
      <c r="E540" s="40"/>
      <c r="F540" s="40"/>
      <c r="G540" s="40"/>
      <c r="H540" s="40"/>
      <c r="I540" s="40"/>
      <c r="J540" s="40"/>
      <c r="K540" s="40"/>
      <c r="L540" s="40"/>
      <c r="M540" s="40"/>
      <c r="N540" s="40"/>
    </row>
    <row r="541" spans="2:14">
      <c r="B541" s="40"/>
      <c r="C541" s="40"/>
      <c r="D541" s="40"/>
      <c r="E541" s="40"/>
      <c r="F541" s="40"/>
      <c r="G541" s="40"/>
      <c r="H541" s="40"/>
      <c r="I541" s="40"/>
      <c r="J541" s="40"/>
      <c r="K541" s="40"/>
      <c r="L541" s="40"/>
      <c r="M541" s="40"/>
      <c r="N541" s="40"/>
    </row>
    <row r="542" spans="2:14">
      <c r="B542" s="40"/>
      <c r="C542" s="40"/>
      <c r="D542" s="40"/>
      <c r="E542" s="40"/>
      <c r="F542" s="40"/>
      <c r="G542" s="40"/>
      <c r="H542" s="40"/>
      <c r="I542" s="40"/>
      <c r="J542" s="40"/>
      <c r="K542" s="40"/>
      <c r="L542" s="40"/>
      <c r="M542" s="40"/>
      <c r="N542" s="40"/>
    </row>
    <row r="543" spans="2:14">
      <c r="B543" s="40"/>
      <c r="C543" s="40"/>
      <c r="D543" s="40"/>
      <c r="E543" s="40"/>
      <c r="F543" s="40"/>
      <c r="G543" s="40"/>
      <c r="H543" s="40"/>
      <c r="I543" s="40"/>
      <c r="J543" s="40"/>
      <c r="K543" s="40"/>
      <c r="L543" s="40"/>
      <c r="M543" s="40"/>
      <c r="N543" s="40"/>
    </row>
    <row r="544" spans="2:14">
      <c r="B544" s="40"/>
      <c r="C544" s="40"/>
      <c r="D544" s="40"/>
      <c r="E544" s="40"/>
      <c r="F544" s="40"/>
      <c r="G544" s="40"/>
      <c r="H544" s="40"/>
      <c r="I544" s="40"/>
      <c r="J544" s="40"/>
      <c r="K544" s="40"/>
      <c r="L544" s="40"/>
      <c r="M544" s="40"/>
      <c r="N544" s="40"/>
    </row>
    <row r="545" spans="2:14">
      <c r="B545" s="40"/>
      <c r="C545" s="40"/>
      <c r="D545" s="40"/>
      <c r="E545" s="40"/>
      <c r="F545" s="40"/>
      <c r="G545" s="40"/>
      <c r="H545" s="40"/>
      <c r="I545" s="40"/>
      <c r="J545" s="40"/>
      <c r="K545" s="40"/>
      <c r="L545" s="40"/>
      <c r="M545" s="40"/>
      <c r="N545" s="40"/>
    </row>
    <row r="546" spans="2:14">
      <c r="B546" s="40"/>
      <c r="C546" s="40"/>
      <c r="D546" s="40"/>
      <c r="E546" s="40"/>
      <c r="F546" s="40"/>
      <c r="G546" s="40"/>
      <c r="H546" s="40"/>
      <c r="I546" s="40"/>
      <c r="J546" s="40"/>
      <c r="K546" s="40"/>
      <c r="L546" s="40"/>
      <c r="M546" s="40"/>
      <c r="N546" s="40"/>
    </row>
    <row r="547" spans="2:14">
      <c r="B547" s="40"/>
      <c r="C547" s="40"/>
      <c r="D547" s="40"/>
      <c r="E547" s="40"/>
      <c r="F547" s="40"/>
      <c r="G547" s="40"/>
      <c r="H547" s="40"/>
      <c r="I547" s="40"/>
      <c r="J547" s="40"/>
      <c r="K547" s="40"/>
      <c r="L547" s="40"/>
      <c r="M547" s="40"/>
      <c r="N547" s="40"/>
    </row>
    <row r="548" spans="2:14">
      <c r="B548" s="40"/>
      <c r="C548" s="40"/>
      <c r="D548" s="40"/>
      <c r="E548" s="40"/>
      <c r="F548" s="40"/>
      <c r="G548" s="40"/>
      <c r="H548" s="40"/>
      <c r="I548" s="40"/>
      <c r="J548" s="40"/>
      <c r="K548" s="40"/>
      <c r="L548" s="40"/>
      <c r="M548" s="40"/>
      <c r="N548" s="40"/>
    </row>
    <row r="549" spans="2:14">
      <c r="B549" s="40"/>
      <c r="C549" s="40"/>
      <c r="D549" s="40"/>
      <c r="E549" s="40"/>
      <c r="F549" s="40"/>
      <c r="G549" s="40"/>
      <c r="H549" s="40"/>
      <c r="I549" s="40"/>
      <c r="J549" s="40"/>
      <c r="K549" s="40"/>
      <c r="L549" s="40"/>
      <c r="M549" s="40"/>
      <c r="N549" s="40"/>
    </row>
    <row r="550" spans="2:14">
      <c r="B550" s="40"/>
      <c r="C550" s="40"/>
      <c r="D550" s="40"/>
      <c r="E550" s="40"/>
      <c r="F550" s="40"/>
      <c r="G550" s="40"/>
      <c r="H550" s="40"/>
      <c r="I550" s="40"/>
      <c r="J550" s="40"/>
      <c r="K550" s="40"/>
      <c r="L550" s="40"/>
      <c r="M550" s="40"/>
      <c r="N550" s="40"/>
    </row>
    <row r="551" spans="2:14">
      <c r="B551" s="40"/>
      <c r="C551" s="40"/>
      <c r="D551" s="40"/>
      <c r="E551" s="40"/>
      <c r="F551" s="40"/>
      <c r="G551" s="40"/>
      <c r="H551" s="40"/>
      <c r="I551" s="40"/>
      <c r="J551" s="40"/>
      <c r="K551" s="40"/>
      <c r="L551" s="40"/>
      <c r="M551" s="40"/>
      <c r="N551" s="40"/>
    </row>
    <row r="552" spans="2:14">
      <c r="B552" s="40"/>
      <c r="C552" s="40"/>
      <c r="D552" s="40"/>
      <c r="E552" s="40"/>
      <c r="F552" s="40"/>
      <c r="G552" s="40"/>
      <c r="H552" s="40"/>
      <c r="I552" s="40"/>
      <c r="J552" s="40"/>
      <c r="K552" s="40"/>
      <c r="L552" s="40"/>
      <c r="M552" s="40"/>
      <c r="N552" s="40"/>
    </row>
    <row r="553" spans="2:14">
      <c r="B553" s="40"/>
      <c r="C553" s="40"/>
      <c r="D553" s="40"/>
      <c r="E553" s="40"/>
      <c r="F553" s="40"/>
      <c r="G553" s="40"/>
      <c r="H553" s="40"/>
      <c r="I553" s="40"/>
      <c r="J553" s="40"/>
      <c r="K553" s="40"/>
      <c r="L553" s="40"/>
      <c r="M553" s="40"/>
      <c r="N553" s="40"/>
    </row>
    <row r="554" spans="2:14">
      <c r="B554" s="40"/>
      <c r="C554" s="40"/>
      <c r="D554" s="40"/>
      <c r="E554" s="40"/>
      <c r="F554" s="40"/>
      <c r="G554" s="40"/>
      <c r="H554" s="40"/>
      <c r="I554" s="40"/>
      <c r="J554" s="40"/>
      <c r="K554" s="40"/>
      <c r="L554" s="40"/>
      <c r="M554" s="40"/>
      <c r="N554" s="40"/>
    </row>
    <row r="555" spans="2:14">
      <c r="B555" s="40"/>
      <c r="C555" s="40"/>
      <c r="D555" s="40"/>
      <c r="E555" s="40"/>
      <c r="F555" s="40"/>
      <c r="G555" s="40"/>
      <c r="H555" s="40"/>
      <c r="I555" s="40"/>
      <c r="J555" s="40"/>
      <c r="K555" s="40"/>
      <c r="L555" s="40"/>
      <c r="M555" s="40"/>
      <c r="N555" s="40"/>
    </row>
    <row r="556" spans="2:14">
      <c r="B556" s="40"/>
      <c r="C556" s="40"/>
      <c r="D556" s="40"/>
      <c r="E556" s="40"/>
      <c r="F556" s="40"/>
      <c r="G556" s="40"/>
      <c r="H556" s="40"/>
      <c r="I556" s="40"/>
      <c r="J556" s="40"/>
      <c r="K556" s="40"/>
      <c r="L556" s="40"/>
      <c r="M556" s="40"/>
      <c r="N556" s="40"/>
    </row>
    <row r="557" spans="2:14">
      <c r="B557" s="40"/>
      <c r="C557" s="40"/>
      <c r="D557" s="40"/>
      <c r="E557" s="40"/>
      <c r="F557" s="40"/>
      <c r="G557" s="40"/>
      <c r="H557" s="40"/>
      <c r="I557" s="40"/>
      <c r="J557" s="40"/>
      <c r="K557" s="40"/>
      <c r="L557" s="40"/>
      <c r="M557" s="40"/>
      <c r="N557" s="40"/>
    </row>
    <row r="558" spans="2:14">
      <c r="B558" s="40"/>
      <c r="C558" s="40"/>
      <c r="D558" s="40"/>
      <c r="E558" s="40"/>
      <c r="F558" s="40"/>
      <c r="G558" s="40"/>
      <c r="H558" s="40"/>
      <c r="I558" s="40"/>
      <c r="J558" s="40"/>
      <c r="K558" s="40"/>
      <c r="L558" s="40"/>
      <c r="M558" s="40"/>
      <c r="N558" s="40"/>
    </row>
    <row r="559" spans="2:14">
      <c r="B559" s="40"/>
      <c r="C559" s="40"/>
      <c r="D559" s="40"/>
      <c r="E559" s="40"/>
      <c r="F559" s="40"/>
      <c r="G559" s="40"/>
      <c r="H559" s="40"/>
      <c r="I559" s="40"/>
      <c r="J559" s="40"/>
      <c r="K559" s="40"/>
      <c r="L559" s="40"/>
      <c r="M559" s="40"/>
      <c r="N559" s="40"/>
    </row>
    <row r="560" spans="2:14">
      <c r="B560" s="40"/>
      <c r="C560" s="40"/>
      <c r="D560" s="40"/>
      <c r="E560" s="40"/>
      <c r="F560" s="40"/>
      <c r="G560" s="40"/>
      <c r="H560" s="40"/>
      <c r="I560" s="40"/>
      <c r="J560" s="40"/>
      <c r="K560" s="40"/>
      <c r="L560" s="40"/>
      <c r="M560" s="40"/>
      <c r="N560" s="40"/>
    </row>
    <row r="561" spans="2:14">
      <c r="B561" s="40"/>
      <c r="C561" s="40"/>
      <c r="D561" s="40"/>
      <c r="E561" s="40"/>
      <c r="F561" s="40"/>
      <c r="G561" s="40"/>
      <c r="H561" s="40"/>
      <c r="I561" s="40"/>
      <c r="J561" s="40"/>
      <c r="K561" s="40"/>
      <c r="L561" s="40"/>
      <c r="M561" s="40"/>
      <c r="N561" s="40"/>
    </row>
    <row r="562" spans="2:14">
      <c r="B562" s="40"/>
      <c r="C562" s="40"/>
      <c r="D562" s="40"/>
      <c r="E562" s="40"/>
      <c r="F562" s="40"/>
      <c r="G562" s="40"/>
      <c r="H562" s="40"/>
      <c r="I562" s="40"/>
      <c r="J562" s="40"/>
      <c r="K562" s="40"/>
      <c r="L562" s="40"/>
      <c r="M562" s="40"/>
      <c r="N562" s="40"/>
    </row>
    <row r="563" spans="2:14">
      <c r="B563" s="40"/>
      <c r="C563" s="40"/>
      <c r="D563" s="40"/>
      <c r="E563" s="40"/>
      <c r="F563" s="40"/>
      <c r="G563" s="40"/>
      <c r="H563" s="40"/>
      <c r="I563" s="40"/>
      <c r="J563" s="40"/>
      <c r="K563" s="40"/>
      <c r="L563" s="40"/>
      <c r="M563" s="40"/>
      <c r="N563" s="40"/>
    </row>
    <row r="564" spans="2:14">
      <c r="B564" s="40"/>
      <c r="C564" s="40"/>
      <c r="D564" s="40"/>
      <c r="E564" s="40"/>
      <c r="F564" s="40"/>
      <c r="G564" s="40"/>
      <c r="H564" s="40"/>
      <c r="I564" s="40"/>
      <c r="J564" s="40"/>
      <c r="K564" s="40"/>
      <c r="L564" s="40"/>
      <c r="M564" s="40"/>
      <c r="N564" s="40"/>
    </row>
    <row r="565" spans="2:14">
      <c r="B565" s="40"/>
      <c r="C565" s="40"/>
      <c r="D565" s="40"/>
      <c r="E565" s="40"/>
      <c r="F565" s="40"/>
      <c r="G565" s="40"/>
      <c r="H565" s="40"/>
      <c r="I565" s="40"/>
      <c r="J565" s="40"/>
      <c r="K565" s="40"/>
      <c r="L565" s="40"/>
      <c r="M565" s="40"/>
      <c r="N565" s="40"/>
    </row>
    <row r="566" spans="2:14">
      <c r="B566" s="40"/>
      <c r="C566" s="40"/>
      <c r="D566" s="40"/>
      <c r="E566" s="40"/>
      <c r="F566" s="40"/>
      <c r="G566" s="40"/>
      <c r="H566" s="40"/>
      <c r="I566" s="40"/>
      <c r="J566" s="40"/>
      <c r="K566" s="40"/>
      <c r="L566" s="40"/>
      <c r="M566" s="40"/>
      <c r="N566" s="40"/>
    </row>
    <row r="567" spans="2:14">
      <c r="B567" s="40"/>
      <c r="C567" s="40"/>
      <c r="D567" s="40"/>
      <c r="E567" s="40"/>
      <c r="F567" s="40"/>
      <c r="G567" s="40"/>
      <c r="H567" s="40"/>
      <c r="I567" s="40"/>
      <c r="J567" s="40"/>
      <c r="K567" s="40"/>
      <c r="L567" s="40"/>
      <c r="M567" s="40"/>
      <c r="N567" s="40"/>
    </row>
    <row r="568" spans="2:14">
      <c r="B568" s="40"/>
      <c r="C568" s="40"/>
      <c r="D568" s="40"/>
      <c r="E568" s="40"/>
      <c r="F568" s="40"/>
      <c r="G568" s="40"/>
      <c r="H568" s="40"/>
      <c r="I568" s="40"/>
      <c r="J568" s="40"/>
      <c r="K568" s="40"/>
      <c r="L568" s="40"/>
      <c r="M568" s="40"/>
      <c r="N568" s="40"/>
    </row>
    <row r="569" spans="2:14">
      <c r="B569" s="40"/>
      <c r="C569" s="40"/>
      <c r="D569" s="40"/>
      <c r="E569" s="40"/>
      <c r="F569" s="40"/>
      <c r="G569" s="40"/>
      <c r="H569" s="40"/>
      <c r="I569" s="40"/>
      <c r="J569" s="40"/>
      <c r="K569" s="40"/>
      <c r="L569" s="40"/>
      <c r="M569" s="40"/>
      <c r="N569" s="40"/>
    </row>
    <row r="570" spans="2:14">
      <c r="B570" s="40"/>
      <c r="C570" s="40"/>
      <c r="D570" s="40"/>
      <c r="E570" s="40"/>
      <c r="F570" s="40"/>
      <c r="G570" s="40"/>
      <c r="H570" s="40"/>
      <c r="I570" s="40"/>
      <c r="J570" s="40"/>
      <c r="K570" s="40"/>
      <c r="L570" s="40"/>
      <c r="M570" s="40"/>
      <c r="N570" s="40"/>
    </row>
    <row r="571" spans="2:14">
      <c r="B571" s="40"/>
      <c r="C571" s="40"/>
      <c r="D571" s="40"/>
      <c r="E571" s="40"/>
      <c r="F571" s="40"/>
      <c r="G571" s="40"/>
      <c r="H571" s="40"/>
      <c r="I571" s="40"/>
      <c r="J571" s="40"/>
      <c r="K571" s="40"/>
      <c r="L571" s="40"/>
      <c r="M571" s="40"/>
      <c r="N571" s="40"/>
    </row>
    <row r="572" spans="2:14">
      <c r="B572" s="40"/>
      <c r="C572" s="40"/>
      <c r="D572" s="40"/>
      <c r="E572" s="40"/>
      <c r="F572" s="40"/>
      <c r="G572" s="40"/>
      <c r="H572" s="40"/>
      <c r="I572" s="40"/>
      <c r="J572" s="40"/>
      <c r="K572" s="40"/>
      <c r="L572" s="40"/>
      <c r="M572" s="40"/>
      <c r="N572" s="40"/>
    </row>
    <row r="573" spans="2:14">
      <c r="B573" s="40"/>
      <c r="C573" s="40"/>
      <c r="D573" s="40"/>
      <c r="E573" s="40"/>
      <c r="F573" s="40"/>
      <c r="G573" s="40"/>
      <c r="H573" s="40"/>
      <c r="I573" s="40"/>
      <c r="J573" s="40"/>
      <c r="K573" s="40"/>
      <c r="L573" s="40"/>
      <c r="M573" s="40"/>
      <c r="N573" s="40"/>
    </row>
    <row r="574" spans="2:14">
      <c r="B574" s="40"/>
      <c r="C574" s="40"/>
      <c r="D574" s="40"/>
      <c r="E574" s="40"/>
      <c r="F574" s="40"/>
      <c r="G574" s="40"/>
      <c r="H574" s="40"/>
      <c r="I574" s="40"/>
      <c r="J574" s="40"/>
      <c r="K574" s="40"/>
      <c r="L574" s="40"/>
      <c r="M574" s="40"/>
      <c r="N574" s="40"/>
    </row>
    <row r="575" spans="2:14">
      <c r="B575" s="40"/>
      <c r="C575" s="40"/>
      <c r="D575" s="40"/>
      <c r="E575" s="40"/>
      <c r="F575" s="40"/>
      <c r="G575" s="40"/>
      <c r="H575" s="40"/>
      <c r="I575" s="40"/>
      <c r="J575" s="40"/>
      <c r="K575" s="40"/>
      <c r="L575" s="40"/>
      <c r="M575" s="40"/>
      <c r="N575" s="40"/>
    </row>
    <row r="576" spans="2:14">
      <c r="B576" s="40"/>
      <c r="C576" s="40"/>
      <c r="D576" s="40"/>
      <c r="E576" s="40"/>
      <c r="F576" s="40"/>
      <c r="G576" s="40"/>
      <c r="H576" s="40"/>
      <c r="I576" s="40"/>
      <c r="J576" s="40"/>
      <c r="K576" s="40"/>
      <c r="L576" s="40"/>
      <c r="M576" s="40"/>
      <c r="N576" s="40"/>
    </row>
    <row r="577" spans="2:14">
      <c r="B577" s="40"/>
      <c r="C577" s="40"/>
      <c r="D577" s="40"/>
      <c r="E577" s="40"/>
      <c r="F577" s="40"/>
      <c r="G577" s="40"/>
      <c r="H577" s="40"/>
      <c r="I577" s="40"/>
      <c r="J577" s="40"/>
      <c r="K577" s="40"/>
      <c r="L577" s="40"/>
      <c r="M577" s="40"/>
      <c r="N577" s="40"/>
    </row>
    <row r="578" spans="2:14">
      <c r="B578" s="40"/>
      <c r="C578" s="40"/>
      <c r="D578" s="40"/>
      <c r="E578" s="40"/>
      <c r="F578" s="40"/>
      <c r="G578" s="40"/>
      <c r="H578" s="40"/>
      <c r="I578" s="40"/>
      <c r="J578" s="40"/>
      <c r="K578" s="40"/>
      <c r="L578" s="40"/>
      <c r="M578" s="40"/>
      <c r="N578" s="40"/>
    </row>
    <row r="579" spans="2:14">
      <c r="B579" s="40"/>
      <c r="C579" s="40"/>
      <c r="D579" s="40"/>
      <c r="E579" s="40"/>
      <c r="F579" s="40"/>
      <c r="G579" s="40"/>
      <c r="H579" s="40"/>
      <c r="I579" s="40"/>
      <c r="J579" s="40"/>
      <c r="K579" s="40"/>
      <c r="L579" s="40"/>
      <c r="M579" s="40"/>
      <c r="N579" s="40"/>
    </row>
    <row r="580" spans="2:14">
      <c r="B580" s="40"/>
      <c r="C580" s="40"/>
      <c r="D580" s="40"/>
      <c r="E580" s="40"/>
      <c r="F580" s="40"/>
      <c r="G580" s="40"/>
      <c r="H580" s="40"/>
      <c r="I580" s="40"/>
      <c r="J580" s="40"/>
      <c r="K580" s="40"/>
      <c r="L580" s="40"/>
      <c r="M580" s="40"/>
      <c r="N580" s="40"/>
    </row>
    <row r="581" spans="2:14">
      <c r="B581" s="40"/>
      <c r="C581" s="40"/>
      <c r="D581" s="40"/>
      <c r="E581" s="40"/>
      <c r="F581" s="40"/>
      <c r="G581" s="40"/>
      <c r="H581" s="40"/>
      <c r="I581" s="40"/>
      <c r="J581" s="40"/>
      <c r="K581" s="40"/>
      <c r="L581" s="40"/>
      <c r="M581" s="40"/>
      <c r="N581" s="40"/>
    </row>
    <row r="582" spans="2:14">
      <c r="B582" s="40"/>
      <c r="C582" s="40"/>
      <c r="D582" s="40"/>
      <c r="E582" s="40"/>
      <c r="F582" s="40"/>
      <c r="G582" s="40"/>
      <c r="H582" s="40"/>
      <c r="I582" s="40"/>
      <c r="J582" s="40"/>
      <c r="K582" s="40"/>
      <c r="L582" s="40"/>
      <c r="M582" s="40"/>
      <c r="N582" s="40"/>
    </row>
    <row r="583" spans="2:14">
      <c r="B583" s="40"/>
      <c r="C583" s="40"/>
      <c r="D583" s="40"/>
      <c r="E583" s="40"/>
      <c r="F583" s="40"/>
      <c r="G583" s="40"/>
      <c r="H583" s="40"/>
      <c r="I583" s="40"/>
      <c r="J583" s="40"/>
      <c r="K583" s="40"/>
      <c r="L583" s="40"/>
      <c r="M583" s="40"/>
      <c r="N583" s="40"/>
    </row>
    <row r="584" spans="2:14">
      <c r="B584" s="40"/>
      <c r="C584" s="40"/>
      <c r="D584" s="40"/>
      <c r="E584" s="40"/>
      <c r="F584" s="40"/>
      <c r="G584" s="40"/>
      <c r="H584" s="40"/>
      <c r="I584" s="40"/>
      <c r="J584" s="40"/>
      <c r="K584" s="40"/>
      <c r="L584" s="40"/>
      <c r="M584" s="40"/>
      <c r="N584" s="40"/>
    </row>
    <row r="585" spans="2:14">
      <c r="B585" s="40"/>
      <c r="C585" s="40"/>
      <c r="D585" s="40"/>
      <c r="E585" s="40"/>
      <c r="F585" s="40"/>
      <c r="G585" s="40"/>
      <c r="H585" s="40"/>
      <c r="I585" s="40"/>
      <c r="J585" s="40"/>
      <c r="K585" s="40"/>
      <c r="L585" s="40"/>
      <c r="M585" s="40"/>
      <c r="N585" s="40"/>
    </row>
    <row r="586" spans="2:14">
      <c r="B586" s="40"/>
      <c r="C586" s="40"/>
      <c r="D586" s="40"/>
      <c r="E586" s="40"/>
      <c r="F586" s="40"/>
      <c r="G586" s="40"/>
      <c r="H586" s="40"/>
      <c r="I586" s="40"/>
      <c r="J586" s="40"/>
      <c r="K586" s="40"/>
      <c r="L586" s="40"/>
      <c r="M586" s="40"/>
      <c r="N586" s="40"/>
    </row>
    <row r="587" spans="2:14">
      <c r="B587" s="40"/>
      <c r="C587" s="40"/>
      <c r="D587" s="40"/>
      <c r="E587" s="40"/>
      <c r="F587" s="40"/>
      <c r="G587" s="40"/>
      <c r="H587" s="40"/>
      <c r="I587" s="40"/>
      <c r="J587" s="40"/>
      <c r="K587" s="40"/>
      <c r="L587" s="40"/>
      <c r="M587" s="40"/>
      <c r="N587" s="40"/>
    </row>
    <row r="588" spans="2:14">
      <c r="B588" s="40"/>
      <c r="C588" s="40"/>
      <c r="D588" s="40"/>
      <c r="E588" s="40"/>
      <c r="F588" s="40"/>
      <c r="G588" s="40"/>
      <c r="H588" s="40"/>
      <c r="I588" s="40"/>
      <c r="J588" s="40"/>
      <c r="K588" s="40"/>
      <c r="L588" s="40"/>
      <c r="M588" s="40"/>
      <c r="N588" s="40"/>
    </row>
    <row r="589" spans="2:14">
      <c r="B589" s="40"/>
      <c r="C589" s="40"/>
      <c r="D589" s="40"/>
      <c r="E589" s="40"/>
      <c r="F589" s="40"/>
      <c r="G589" s="40"/>
      <c r="H589" s="40"/>
      <c r="I589" s="40"/>
      <c r="J589" s="40"/>
      <c r="K589" s="40"/>
      <c r="L589" s="40"/>
      <c r="M589" s="40"/>
      <c r="N589" s="40"/>
    </row>
    <row r="590" spans="2:14">
      <c r="B590" s="40"/>
      <c r="C590" s="40"/>
      <c r="D590" s="40"/>
      <c r="E590" s="40"/>
      <c r="F590" s="40"/>
      <c r="G590" s="40"/>
      <c r="H590" s="40"/>
      <c r="I590" s="40"/>
      <c r="J590" s="40"/>
      <c r="K590" s="40"/>
      <c r="L590" s="40"/>
      <c r="M590" s="40"/>
      <c r="N590" s="40"/>
    </row>
    <row r="591" spans="2:14">
      <c r="B591" s="40"/>
      <c r="C591" s="40"/>
      <c r="D591" s="40"/>
      <c r="E591" s="40"/>
      <c r="F591" s="40"/>
      <c r="G591" s="40"/>
      <c r="H591" s="40"/>
      <c r="I591" s="40"/>
      <c r="J591" s="40"/>
      <c r="K591" s="40"/>
      <c r="L591" s="40"/>
      <c r="M591" s="40"/>
      <c r="N591" s="40"/>
    </row>
    <row r="592" spans="2:14">
      <c r="B592" s="40"/>
      <c r="C592" s="40"/>
      <c r="D592" s="40"/>
      <c r="E592" s="40"/>
      <c r="F592" s="40"/>
      <c r="G592" s="40"/>
      <c r="H592" s="40"/>
      <c r="I592" s="40"/>
      <c r="J592" s="40"/>
      <c r="K592" s="40"/>
      <c r="L592" s="40"/>
      <c r="M592" s="40"/>
      <c r="N592" s="40"/>
    </row>
    <row r="593" spans="2:14">
      <c r="B593" s="40"/>
      <c r="C593" s="40"/>
      <c r="D593" s="40"/>
      <c r="E593" s="40"/>
      <c r="F593" s="40"/>
      <c r="G593" s="40"/>
      <c r="H593" s="40"/>
      <c r="I593" s="40"/>
      <c r="J593" s="40"/>
      <c r="K593" s="40"/>
      <c r="L593" s="40"/>
      <c r="M593" s="40"/>
      <c r="N593" s="40"/>
    </row>
    <row r="594" spans="2:14">
      <c r="B594" s="40"/>
      <c r="C594" s="40"/>
      <c r="D594" s="40"/>
      <c r="E594" s="40"/>
      <c r="F594" s="40"/>
      <c r="G594" s="40"/>
      <c r="H594" s="40"/>
      <c r="I594" s="40"/>
      <c r="J594" s="40"/>
      <c r="K594" s="40"/>
      <c r="L594" s="40"/>
      <c r="M594" s="40"/>
      <c r="N594" s="40"/>
    </row>
    <row r="595" spans="2:14">
      <c r="B595" s="40"/>
      <c r="C595" s="40"/>
      <c r="D595" s="40"/>
      <c r="E595" s="40"/>
      <c r="F595" s="40"/>
      <c r="G595" s="40"/>
      <c r="H595" s="40"/>
      <c r="I595" s="40"/>
      <c r="J595" s="40"/>
      <c r="K595" s="40"/>
      <c r="L595" s="40"/>
      <c r="M595" s="40"/>
      <c r="N595" s="40"/>
    </row>
    <row r="596" spans="2:14">
      <c r="B596" s="40"/>
      <c r="C596" s="40"/>
      <c r="D596" s="40"/>
      <c r="E596" s="40"/>
      <c r="F596" s="40"/>
      <c r="G596" s="40"/>
      <c r="H596" s="40"/>
      <c r="I596" s="40"/>
      <c r="J596" s="40"/>
      <c r="K596" s="40"/>
      <c r="L596" s="40"/>
      <c r="M596" s="40"/>
      <c r="N596" s="40"/>
    </row>
    <row r="597" spans="2:14">
      <c r="B597" s="40"/>
      <c r="C597" s="40"/>
      <c r="D597" s="40"/>
      <c r="E597" s="40"/>
      <c r="F597" s="40"/>
      <c r="G597" s="40"/>
      <c r="H597" s="40"/>
      <c r="I597" s="40"/>
      <c r="J597" s="40"/>
      <c r="K597" s="40"/>
      <c r="L597" s="40"/>
      <c r="M597" s="40"/>
      <c r="N597" s="40"/>
    </row>
    <row r="598" spans="2:14">
      <c r="B598" s="40"/>
      <c r="C598" s="40"/>
      <c r="D598" s="40"/>
      <c r="E598" s="40"/>
      <c r="F598" s="40"/>
      <c r="G598" s="40"/>
      <c r="H598" s="40"/>
      <c r="I598" s="40"/>
      <c r="J598" s="40"/>
      <c r="K598" s="40"/>
      <c r="L598" s="40"/>
      <c r="M598" s="40"/>
      <c r="N598" s="40"/>
    </row>
    <row r="599" spans="2:14">
      <c r="B599" s="40"/>
      <c r="C599" s="40"/>
      <c r="D599" s="40"/>
      <c r="E599" s="40"/>
      <c r="F599" s="40"/>
      <c r="G599" s="40"/>
      <c r="H599" s="40"/>
      <c r="I599" s="40"/>
      <c r="J599" s="40"/>
      <c r="K599" s="40"/>
      <c r="L599" s="40"/>
      <c r="M599" s="40"/>
      <c r="N599" s="40"/>
    </row>
    <row r="600" spans="2:14">
      <c r="B600" s="40"/>
      <c r="C600" s="40"/>
      <c r="D600" s="40"/>
      <c r="E600" s="40"/>
      <c r="F600" s="40"/>
      <c r="G600" s="40"/>
      <c r="H600" s="40"/>
      <c r="I600" s="40"/>
      <c r="J600" s="40"/>
      <c r="K600" s="40"/>
      <c r="L600" s="40"/>
      <c r="M600" s="40"/>
      <c r="N600" s="40"/>
    </row>
    <row r="601" spans="2:14">
      <c r="B601" s="40"/>
      <c r="C601" s="40"/>
      <c r="D601" s="40"/>
      <c r="E601" s="40"/>
      <c r="F601" s="40"/>
      <c r="G601" s="40"/>
      <c r="H601" s="40"/>
      <c r="I601" s="40"/>
      <c r="J601" s="40"/>
      <c r="K601" s="40"/>
      <c r="L601" s="40"/>
      <c r="M601" s="40"/>
      <c r="N601" s="40"/>
    </row>
    <row r="602" spans="2:14">
      <c r="B602" s="40"/>
      <c r="C602" s="40"/>
      <c r="D602" s="40"/>
      <c r="E602" s="40"/>
      <c r="F602" s="40"/>
      <c r="G602" s="40"/>
      <c r="H602" s="40"/>
      <c r="I602" s="40"/>
      <c r="J602" s="40"/>
      <c r="K602" s="40"/>
      <c r="L602" s="40"/>
      <c r="M602" s="40"/>
      <c r="N602" s="40"/>
    </row>
    <row r="603" spans="2:14">
      <c r="B603" s="40"/>
      <c r="C603" s="40"/>
      <c r="D603" s="40"/>
      <c r="E603" s="40"/>
      <c r="F603" s="40"/>
      <c r="G603" s="40"/>
      <c r="H603" s="40"/>
      <c r="I603" s="40"/>
      <c r="J603" s="40"/>
      <c r="K603" s="40"/>
      <c r="L603" s="40"/>
      <c r="M603" s="40"/>
      <c r="N603" s="40"/>
    </row>
    <row r="604" spans="2:14">
      <c r="B604" s="40"/>
      <c r="C604" s="40"/>
      <c r="D604" s="40"/>
      <c r="E604" s="40"/>
      <c r="F604" s="40"/>
      <c r="G604" s="40"/>
      <c r="H604" s="40"/>
      <c r="I604" s="40"/>
      <c r="J604" s="40"/>
      <c r="K604" s="40"/>
      <c r="L604" s="40"/>
      <c r="M604" s="40"/>
      <c r="N604" s="40"/>
    </row>
    <row r="605" spans="2:14">
      <c r="B605" s="40"/>
      <c r="C605" s="40"/>
      <c r="D605" s="40"/>
      <c r="E605" s="40"/>
      <c r="F605" s="40"/>
      <c r="G605" s="40"/>
      <c r="H605" s="40"/>
      <c r="I605" s="40"/>
      <c r="J605" s="40"/>
      <c r="K605" s="40"/>
      <c r="L605" s="40"/>
      <c r="M605" s="40"/>
      <c r="N605" s="40"/>
    </row>
    <row r="606" spans="2:14">
      <c r="B606" s="40"/>
      <c r="C606" s="40"/>
      <c r="D606" s="40"/>
      <c r="E606" s="40"/>
      <c r="F606" s="40"/>
      <c r="G606" s="40"/>
      <c r="H606" s="40"/>
      <c r="I606" s="40"/>
      <c r="J606" s="40"/>
      <c r="K606" s="40"/>
      <c r="L606" s="40"/>
      <c r="M606" s="40"/>
      <c r="N606" s="40"/>
    </row>
    <row r="607" spans="2:14">
      <c r="B607" s="40"/>
      <c r="C607" s="40"/>
      <c r="D607" s="40"/>
      <c r="E607" s="40"/>
      <c r="F607" s="40"/>
      <c r="G607" s="40"/>
      <c r="H607" s="40"/>
      <c r="I607" s="40"/>
      <c r="J607" s="40"/>
      <c r="K607" s="40"/>
      <c r="L607" s="40"/>
      <c r="M607" s="40"/>
      <c r="N607" s="40"/>
    </row>
    <row r="608" spans="2:14">
      <c r="B608" s="40"/>
      <c r="C608" s="40"/>
      <c r="D608" s="40"/>
      <c r="E608" s="40"/>
      <c r="F608" s="40"/>
      <c r="G608" s="40"/>
      <c r="H608" s="40"/>
      <c r="I608" s="40"/>
      <c r="J608" s="40"/>
      <c r="K608" s="40"/>
      <c r="L608" s="40"/>
      <c r="M608" s="40"/>
      <c r="N608" s="40"/>
    </row>
    <row r="609" spans="2:14">
      <c r="B609" s="40"/>
      <c r="C609" s="40"/>
      <c r="D609" s="40"/>
      <c r="E609" s="40"/>
      <c r="F609" s="40"/>
      <c r="G609" s="40"/>
      <c r="H609" s="40"/>
      <c r="I609" s="40"/>
      <c r="J609" s="40"/>
      <c r="K609" s="40"/>
      <c r="L609" s="40"/>
      <c r="M609" s="40"/>
      <c r="N609" s="40"/>
    </row>
    <row r="610" spans="2:14">
      <c r="B610" s="40"/>
      <c r="C610" s="40"/>
      <c r="D610" s="40"/>
      <c r="E610" s="40"/>
      <c r="F610" s="40"/>
      <c r="G610" s="40"/>
      <c r="H610" s="40"/>
      <c r="I610" s="40"/>
      <c r="J610" s="40"/>
      <c r="K610" s="40"/>
      <c r="L610" s="40"/>
      <c r="M610" s="40"/>
      <c r="N610" s="40"/>
    </row>
    <row r="611" spans="2:14">
      <c r="B611" s="40"/>
      <c r="C611" s="40"/>
      <c r="D611" s="40"/>
      <c r="E611" s="40"/>
      <c r="F611" s="40"/>
      <c r="G611" s="40"/>
      <c r="H611" s="40"/>
      <c r="I611" s="40"/>
      <c r="J611" s="40"/>
      <c r="K611" s="40"/>
      <c r="L611" s="40"/>
      <c r="M611" s="40"/>
      <c r="N611" s="40"/>
    </row>
    <row r="612" spans="2:14">
      <c r="B612" s="40"/>
      <c r="C612" s="40"/>
      <c r="D612" s="40"/>
      <c r="E612" s="40"/>
      <c r="F612" s="40"/>
      <c r="G612" s="40"/>
      <c r="H612" s="40"/>
      <c r="I612" s="40"/>
      <c r="J612" s="40"/>
      <c r="K612" s="40"/>
      <c r="L612" s="40"/>
      <c r="M612" s="40"/>
      <c r="N612" s="40"/>
    </row>
    <row r="613" spans="2:14">
      <c r="B613" s="40"/>
      <c r="C613" s="40"/>
      <c r="D613" s="40"/>
      <c r="E613" s="40"/>
      <c r="F613" s="40"/>
      <c r="G613" s="40"/>
      <c r="H613" s="40"/>
      <c r="I613" s="40"/>
      <c r="J613" s="40"/>
      <c r="K613" s="40"/>
      <c r="L613" s="40"/>
      <c r="M613" s="40"/>
      <c r="N613" s="40"/>
    </row>
    <row r="614" spans="2:14">
      <c r="B614" s="40"/>
      <c r="C614" s="40"/>
      <c r="D614" s="40"/>
      <c r="E614" s="40"/>
      <c r="F614" s="40"/>
      <c r="G614" s="40"/>
      <c r="H614" s="40"/>
      <c r="I614" s="40"/>
      <c r="J614" s="40"/>
      <c r="K614" s="40"/>
      <c r="L614" s="40"/>
      <c r="M614" s="40"/>
      <c r="N614" s="40"/>
    </row>
    <row r="615" spans="2:14">
      <c r="B615" s="40"/>
      <c r="C615" s="40"/>
      <c r="D615" s="40"/>
      <c r="E615" s="40"/>
      <c r="F615" s="40"/>
      <c r="G615" s="40"/>
      <c r="H615" s="40"/>
      <c r="I615" s="40"/>
      <c r="J615" s="40"/>
      <c r="K615" s="40"/>
      <c r="L615" s="40"/>
      <c r="M615" s="40"/>
      <c r="N615" s="40"/>
    </row>
    <row r="616" spans="2:14">
      <c r="B616" s="40"/>
      <c r="C616" s="40"/>
      <c r="D616" s="40"/>
      <c r="E616" s="40"/>
      <c r="F616" s="40"/>
      <c r="G616" s="40"/>
      <c r="H616" s="40"/>
      <c r="I616" s="40"/>
      <c r="J616" s="40"/>
      <c r="K616" s="40"/>
      <c r="L616" s="40"/>
      <c r="M616" s="40"/>
      <c r="N616" s="40"/>
    </row>
    <row r="617" spans="2:14">
      <c r="B617" s="40"/>
      <c r="C617" s="40"/>
      <c r="D617" s="40"/>
      <c r="E617" s="40"/>
      <c r="F617" s="40"/>
      <c r="G617" s="40"/>
      <c r="H617" s="40"/>
      <c r="I617" s="40"/>
      <c r="J617" s="40"/>
      <c r="K617" s="40"/>
      <c r="L617" s="40"/>
      <c r="M617" s="40"/>
      <c r="N617" s="40"/>
    </row>
    <row r="618" spans="2:14">
      <c r="B618" s="40"/>
      <c r="C618" s="40"/>
      <c r="D618" s="40"/>
      <c r="E618" s="40"/>
      <c r="F618" s="40"/>
      <c r="G618" s="40"/>
      <c r="H618" s="40"/>
      <c r="I618" s="40"/>
      <c r="J618" s="40"/>
      <c r="K618" s="40"/>
      <c r="L618" s="40"/>
      <c r="M618" s="40"/>
      <c r="N618" s="40"/>
    </row>
    <row r="619" spans="2:14">
      <c r="B619" s="40"/>
      <c r="C619" s="40"/>
      <c r="D619" s="40"/>
      <c r="E619" s="40"/>
      <c r="F619" s="40"/>
      <c r="G619" s="40"/>
      <c r="H619" s="40"/>
      <c r="I619" s="40"/>
      <c r="J619" s="40"/>
      <c r="K619" s="40"/>
      <c r="L619" s="40"/>
      <c r="M619" s="40"/>
      <c r="N619" s="40"/>
    </row>
    <row r="620" spans="2:14">
      <c r="B620" s="40"/>
      <c r="C620" s="40"/>
      <c r="D620" s="40"/>
      <c r="E620" s="40"/>
      <c r="F620" s="40"/>
      <c r="G620" s="40"/>
      <c r="H620" s="40"/>
      <c r="I620" s="40"/>
      <c r="J620" s="40"/>
      <c r="K620" s="40"/>
      <c r="L620" s="40"/>
      <c r="M620" s="40"/>
      <c r="N620" s="40"/>
    </row>
    <row r="621" spans="2:14">
      <c r="B621" s="40"/>
      <c r="C621" s="40"/>
      <c r="D621" s="40"/>
      <c r="E621" s="40"/>
      <c r="F621" s="40"/>
      <c r="G621" s="40"/>
      <c r="H621" s="40"/>
      <c r="I621" s="40"/>
      <c r="J621" s="40"/>
      <c r="K621" s="40"/>
      <c r="L621" s="40"/>
      <c r="M621" s="40"/>
      <c r="N621" s="40"/>
    </row>
    <row r="622" spans="2:14">
      <c r="B622" s="40"/>
      <c r="C622" s="40"/>
      <c r="D622" s="40"/>
      <c r="E622" s="40"/>
      <c r="F622" s="40"/>
      <c r="G622" s="40"/>
      <c r="H622" s="40"/>
      <c r="I622" s="40"/>
      <c r="J622" s="40"/>
      <c r="K622" s="40"/>
      <c r="L622" s="40"/>
      <c r="M622" s="40"/>
      <c r="N622" s="40"/>
    </row>
    <row r="623" spans="2:14">
      <c r="B623" s="40"/>
      <c r="C623" s="40"/>
      <c r="D623" s="40"/>
      <c r="E623" s="40"/>
      <c r="F623" s="40"/>
      <c r="G623" s="40"/>
      <c r="H623" s="40"/>
      <c r="I623" s="40"/>
      <c r="J623" s="40"/>
      <c r="K623" s="40"/>
      <c r="L623" s="40"/>
      <c r="M623" s="40"/>
      <c r="N623" s="40"/>
    </row>
    <row r="624" spans="2:14">
      <c r="B624" s="40"/>
      <c r="C624" s="40"/>
      <c r="D624" s="40"/>
      <c r="E624" s="40"/>
      <c r="F624" s="40"/>
      <c r="G624" s="40"/>
      <c r="H624" s="40"/>
      <c r="I624" s="40"/>
      <c r="J624" s="40"/>
      <c r="K624" s="40"/>
      <c r="L624" s="40"/>
      <c r="M624" s="40"/>
      <c r="N624" s="40"/>
    </row>
    <row r="625" spans="2:14">
      <c r="B625" s="40"/>
      <c r="C625" s="40"/>
      <c r="D625" s="40"/>
      <c r="E625" s="40"/>
      <c r="F625" s="40"/>
      <c r="G625" s="40"/>
      <c r="H625" s="40"/>
      <c r="I625" s="40"/>
      <c r="J625" s="40"/>
      <c r="K625" s="40"/>
      <c r="L625" s="40"/>
      <c r="M625" s="40"/>
      <c r="N625" s="40"/>
    </row>
    <row r="626" spans="2:14">
      <c r="B626" s="40"/>
      <c r="C626" s="40"/>
      <c r="D626" s="40"/>
      <c r="E626" s="40"/>
      <c r="F626" s="40"/>
      <c r="G626" s="40"/>
      <c r="H626" s="40"/>
      <c r="I626" s="40"/>
      <c r="J626" s="40"/>
      <c r="K626" s="40"/>
      <c r="L626" s="40"/>
      <c r="M626" s="40"/>
      <c r="N626" s="40"/>
    </row>
    <row r="627" spans="2:14">
      <c r="B627" s="40"/>
      <c r="C627" s="40"/>
      <c r="D627" s="40"/>
      <c r="E627" s="40"/>
      <c r="F627" s="40"/>
      <c r="G627" s="40"/>
      <c r="H627" s="40"/>
      <c r="I627" s="40"/>
      <c r="J627" s="40"/>
      <c r="K627" s="40"/>
      <c r="L627" s="40"/>
      <c r="M627" s="40"/>
      <c r="N627" s="40"/>
    </row>
    <row r="628" spans="2:14">
      <c r="B628" s="40"/>
      <c r="C628" s="40"/>
      <c r="D628" s="40"/>
      <c r="E628" s="40"/>
      <c r="F628" s="40"/>
      <c r="G628" s="40"/>
      <c r="H628" s="40"/>
      <c r="I628" s="40"/>
      <c r="J628" s="40"/>
      <c r="K628" s="40"/>
      <c r="L628" s="40"/>
      <c r="M628" s="40"/>
      <c r="N628" s="40"/>
    </row>
    <row r="629" spans="2:14">
      <c r="B629" s="40"/>
      <c r="C629" s="40"/>
      <c r="D629" s="40"/>
      <c r="E629" s="40"/>
      <c r="F629" s="40"/>
      <c r="G629" s="40"/>
      <c r="H629" s="40"/>
      <c r="I629" s="40"/>
      <c r="J629" s="40"/>
      <c r="K629" s="40"/>
      <c r="L629" s="40"/>
      <c r="M629" s="40"/>
      <c r="N629" s="40"/>
    </row>
    <row r="630" spans="2:14">
      <c r="B630" s="40"/>
      <c r="C630" s="40"/>
      <c r="D630" s="40"/>
      <c r="E630" s="40"/>
      <c r="F630" s="40"/>
      <c r="G630" s="40"/>
      <c r="H630" s="40"/>
      <c r="I630" s="40"/>
      <c r="J630" s="40"/>
      <c r="K630" s="40"/>
      <c r="L630" s="40"/>
      <c r="M630" s="40"/>
      <c r="N630" s="40"/>
    </row>
    <row r="631" spans="2:14">
      <c r="B631" s="40"/>
      <c r="C631" s="40"/>
      <c r="D631" s="40"/>
      <c r="E631" s="40"/>
      <c r="F631" s="40"/>
      <c r="G631" s="40"/>
      <c r="H631" s="40"/>
      <c r="I631" s="40"/>
      <c r="J631" s="40"/>
      <c r="K631" s="40"/>
      <c r="L631" s="40"/>
      <c r="M631" s="40"/>
      <c r="N631" s="40"/>
    </row>
    <row r="632" spans="2:14">
      <c r="B632" s="40"/>
      <c r="C632" s="40"/>
      <c r="D632" s="40"/>
      <c r="E632" s="40"/>
      <c r="F632" s="40"/>
      <c r="G632" s="40"/>
      <c r="H632" s="40"/>
      <c r="I632" s="40"/>
      <c r="J632" s="40"/>
      <c r="K632" s="40"/>
      <c r="L632" s="40"/>
      <c r="M632" s="40"/>
      <c r="N632" s="40"/>
    </row>
    <row r="633" spans="2:14">
      <c r="B633" s="40"/>
      <c r="C633" s="40"/>
      <c r="D633" s="40"/>
      <c r="E633" s="40"/>
      <c r="F633" s="40"/>
      <c r="G633" s="40"/>
      <c r="H633" s="40"/>
      <c r="I633" s="40"/>
      <c r="J633" s="40"/>
      <c r="K633" s="40"/>
      <c r="L633" s="40"/>
      <c r="M633" s="40"/>
      <c r="N633" s="40"/>
    </row>
    <row r="634" spans="2:14">
      <c r="B634" s="40"/>
      <c r="C634" s="40"/>
      <c r="D634" s="40"/>
      <c r="E634" s="40"/>
      <c r="F634" s="40"/>
      <c r="G634" s="40"/>
      <c r="H634" s="40"/>
      <c r="I634" s="40"/>
      <c r="J634" s="40"/>
      <c r="K634" s="40"/>
      <c r="L634" s="40"/>
      <c r="M634" s="40"/>
      <c r="N634" s="40"/>
    </row>
    <row r="635" spans="2:14">
      <c r="B635" s="40"/>
      <c r="C635" s="40"/>
      <c r="D635" s="40"/>
      <c r="E635" s="40"/>
      <c r="F635" s="40"/>
      <c r="G635" s="40"/>
      <c r="H635" s="40"/>
      <c r="I635" s="40"/>
      <c r="J635" s="40"/>
      <c r="K635" s="40"/>
      <c r="L635" s="40"/>
      <c r="M635" s="40"/>
      <c r="N635" s="40"/>
    </row>
    <row r="636" spans="2:14">
      <c r="B636" s="40"/>
      <c r="C636" s="40"/>
      <c r="D636" s="40"/>
      <c r="E636" s="40"/>
      <c r="F636" s="40"/>
      <c r="G636" s="40"/>
      <c r="H636" s="40"/>
      <c r="I636" s="40"/>
      <c r="J636" s="40"/>
      <c r="K636" s="40"/>
      <c r="L636" s="40"/>
      <c r="M636" s="40"/>
      <c r="N636" s="40"/>
    </row>
    <row r="637" spans="2:14">
      <c r="B637" s="40"/>
      <c r="C637" s="40"/>
      <c r="D637" s="40"/>
      <c r="E637" s="40"/>
      <c r="F637" s="40"/>
      <c r="G637" s="40"/>
      <c r="H637" s="40"/>
      <c r="I637" s="40"/>
      <c r="J637" s="40"/>
      <c r="K637" s="40"/>
      <c r="L637" s="40"/>
      <c r="M637" s="40"/>
      <c r="N637" s="40"/>
    </row>
    <row r="638" spans="2:14">
      <c r="B638" s="40"/>
      <c r="C638" s="40"/>
      <c r="D638" s="40"/>
      <c r="E638" s="40"/>
      <c r="F638" s="40"/>
      <c r="G638" s="40"/>
      <c r="H638" s="40"/>
      <c r="I638" s="40"/>
      <c r="J638" s="40"/>
      <c r="K638" s="40"/>
      <c r="L638" s="40"/>
      <c r="M638" s="40"/>
      <c r="N638" s="40"/>
    </row>
    <row r="639" spans="2:14">
      <c r="B639" s="40"/>
      <c r="C639" s="40"/>
      <c r="D639" s="40"/>
      <c r="E639" s="40"/>
      <c r="F639" s="40"/>
      <c r="G639" s="40"/>
      <c r="H639" s="40"/>
      <c r="I639" s="40"/>
      <c r="J639" s="40"/>
      <c r="K639" s="40"/>
      <c r="L639" s="40"/>
      <c r="M639" s="40"/>
      <c r="N639" s="40"/>
    </row>
    <row r="640" spans="2:14">
      <c r="B640" s="40"/>
      <c r="C640" s="40"/>
      <c r="D640" s="40"/>
      <c r="E640" s="40"/>
      <c r="F640" s="40"/>
      <c r="G640" s="40"/>
      <c r="H640" s="40"/>
      <c r="I640" s="40"/>
      <c r="J640" s="40"/>
      <c r="K640" s="40"/>
      <c r="L640" s="40"/>
      <c r="M640" s="40"/>
      <c r="N640" s="40"/>
    </row>
    <row r="641" spans="2:14">
      <c r="B641" s="40"/>
      <c r="C641" s="40"/>
      <c r="D641" s="40"/>
      <c r="E641" s="40"/>
      <c r="F641" s="40"/>
      <c r="G641" s="40"/>
      <c r="H641" s="40"/>
      <c r="I641" s="40"/>
      <c r="J641" s="40"/>
      <c r="K641" s="40"/>
      <c r="L641" s="40"/>
      <c r="M641" s="40"/>
      <c r="N641" s="40"/>
    </row>
    <row r="642" spans="2:14">
      <c r="B642" s="40"/>
      <c r="C642" s="40"/>
      <c r="D642" s="40"/>
      <c r="E642" s="40"/>
      <c r="F642" s="40"/>
      <c r="G642" s="40"/>
      <c r="H642" s="40"/>
      <c r="I642" s="40"/>
      <c r="J642" s="40"/>
      <c r="K642" s="40"/>
      <c r="L642" s="40"/>
      <c r="M642" s="40"/>
      <c r="N642" s="40"/>
    </row>
    <row r="643" spans="2:14">
      <c r="B643" s="40"/>
      <c r="C643" s="40"/>
      <c r="D643" s="40"/>
      <c r="E643" s="40"/>
      <c r="F643" s="40"/>
      <c r="G643" s="40"/>
      <c r="H643" s="40"/>
      <c r="I643" s="40"/>
      <c r="J643" s="40"/>
      <c r="K643" s="40"/>
      <c r="L643" s="40"/>
      <c r="M643" s="40"/>
      <c r="N643" s="40"/>
    </row>
    <row r="644" spans="2:14">
      <c r="B644" s="40"/>
      <c r="C644" s="40"/>
      <c r="D644" s="40"/>
      <c r="E644" s="40"/>
      <c r="F644" s="40"/>
      <c r="G644" s="40"/>
      <c r="H644" s="40"/>
      <c r="I644" s="40"/>
      <c r="J644" s="40"/>
      <c r="K644" s="40"/>
      <c r="L644" s="40"/>
      <c r="M644" s="40"/>
      <c r="N644" s="40"/>
    </row>
    <row r="645" spans="2:14">
      <c r="B645" s="40"/>
      <c r="C645" s="40"/>
      <c r="D645" s="40"/>
      <c r="E645" s="40"/>
      <c r="F645" s="40"/>
      <c r="G645" s="40"/>
      <c r="H645" s="40"/>
      <c r="I645" s="40"/>
      <c r="J645" s="40"/>
      <c r="K645" s="40"/>
      <c r="L645" s="40"/>
      <c r="M645" s="40"/>
      <c r="N645" s="40"/>
    </row>
    <row r="646" spans="2:14">
      <c r="B646" s="40"/>
      <c r="C646" s="40"/>
      <c r="D646" s="40"/>
      <c r="E646" s="40"/>
      <c r="F646" s="40"/>
      <c r="G646" s="40"/>
      <c r="H646" s="40"/>
      <c r="I646" s="40"/>
      <c r="J646" s="40"/>
      <c r="K646" s="40"/>
      <c r="L646" s="40"/>
      <c r="M646" s="40"/>
      <c r="N646" s="40"/>
    </row>
    <row r="647" spans="2:14">
      <c r="B647" s="40"/>
      <c r="C647" s="40"/>
      <c r="D647" s="40"/>
      <c r="E647" s="40"/>
      <c r="F647" s="40"/>
      <c r="G647" s="40"/>
      <c r="H647" s="40"/>
      <c r="I647" s="40"/>
      <c r="J647" s="40"/>
      <c r="K647" s="40"/>
      <c r="L647" s="40"/>
      <c r="M647" s="40"/>
      <c r="N647" s="40"/>
    </row>
    <row r="648" spans="2:14">
      <c r="B648" s="40"/>
      <c r="C648" s="40"/>
      <c r="D648" s="40"/>
      <c r="E648" s="40"/>
      <c r="F648" s="40"/>
      <c r="G648" s="40"/>
      <c r="H648" s="40"/>
      <c r="I648" s="40"/>
      <c r="J648" s="40"/>
      <c r="K648" s="40"/>
      <c r="L648" s="40"/>
      <c r="M648" s="40"/>
      <c r="N648" s="40"/>
    </row>
    <row r="649" spans="2:14">
      <c r="B649" s="40"/>
      <c r="C649" s="40"/>
      <c r="D649" s="40"/>
      <c r="E649" s="40"/>
      <c r="F649" s="40"/>
      <c r="G649" s="40"/>
      <c r="H649" s="40"/>
      <c r="I649" s="40"/>
      <c r="J649" s="40"/>
      <c r="K649" s="40"/>
      <c r="L649" s="40"/>
      <c r="M649" s="40"/>
      <c r="N649" s="40"/>
    </row>
    <row r="650" spans="2:14">
      <c r="B650" s="40"/>
      <c r="C650" s="40"/>
      <c r="D650" s="40"/>
      <c r="E650" s="40"/>
      <c r="F650" s="40"/>
      <c r="G650" s="40"/>
      <c r="H650" s="40"/>
      <c r="I650" s="40"/>
      <c r="J650" s="40"/>
      <c r="K650" s="40"/>
      <c r="L650" s="40"/>
      <c r="M650" s="40"/>
      <c r="N650" s="40"/>
    </row>
    <row r="651" spans="2:14">
      <c r="B651" s="40"/>
      <c r="C651" s="40"/>
      <c r="D651" s="40"/>
      <c r="E651" s="40"/>
      <c r="F651" s="40"/>
      <c r="G651" s="40"/>
      <c r="H651" s="40"/>
      <c r="I651" s="40"/>
      <c r="J651" s="40"/>
      <c r="K651" s="40"/>
      <c r="L651" s="40"/>
      <c r="M651" s="40"/>
      <c r="N651" s="40"/>
    </row>
    <row r="652" spans="2:14">
      <c r="B652" s="40"/>
      <c r="C652" s="40"/>
      <c r="D652" s="40"/>
      <c r="E652" s="40"/>
      <c r="F652" s="40"/>
      <c r="G652" s="40"/>
      <c r="H652" s="40"/>
      <c r="I652" s="40"/>
      <c r="J652" s="40"/>
      <c r="K652" s="40"/>
      <c r="L652" s="40"/>
      <c r="M652" s="40"/>
      <c r="N652" s="40"/>
    </row>
    <row r="653" spans="2:14">
      <c r="B653" s="40"/>
      <c r="C653" s="40"/>
      <c r="D653" s="40"/>
      <c r="E653" s="40"/>
      <c r="F653" s="40"/>
      <c r="G653" s="40"/>
      <c r="H653" s="40"/>
      <c r="I653" s="40"/>
      <c r="J653" s="40"/>
      <c r="K653" s="40"/>
      <c r="L653" s="40"/>
      <c r="M653" s="40"/>
      <c r="N653" s="40"/>
    </row>
    <row r="654" spans="2:14">
      <c r="B654" s="40"/>
      <c r="C654" s="40"/>
      <c r="D654" s="40"/>
      <c r="E654" s="40"/>
      <c r="F654" s="40"/>
      <c r="G654" s="40"/>
      <c r="H654" s="40"/>
      <c r="I654" s="40"/>
      <c r="J654" s="40"/>
      <c r="K654" s="40"/>
      <c r="L654" s="40"/>
      <c r="M654" s="40"/>
      <c r="N654" s="40"/>
    </row>
    <row r="655" spans="2:14">
      <c r="B655" s="40"/>
      <c r="C655" s="40"/>
      <c r="D655" s="40"/>
      <c r="E655" s="40"/>
      <c r="F655" s="40"/>
      <c r="G655" s="40"/>
      <c r="H655" s="40"/>
      <c r="I655" s="40"/>
      <c r="J655" s="40"/>
      <c r="K655" s="40"/>
      <c r="L655" s="40"/>
      <c r="M655" s="40"/>
      <c r="N655" s="40"/>
    </row>
    <row r="656" spans="2:14">
      <c r="B656" s="40"/>
      <c r="C656" s="40"/>
      <c r="D656" s="40"/>
      <c r="E656" s="40"/>
      <c r="F656" s="40"/>
      <c r="G656" s="40"/>
      <c r="H656" s="40"/>
      <c r="I656" s="40"/>
      <c r="J656" s="40"/>
      <c r="K656" s="40"/>
      <c r="L656" s="40"/>
      <c r="M656" s="40"/>
      <c r="N656" s="40"/>
    </row>
    <row r="657" spans="2:14">
      <c r="B657" s="40"/>
      <c r="C657" s="40"/>
      <c r="D657" s="40"/>
      <c r="E657" s="40"/>
      <c r="F657" s="40"/>
      <c r="G657" s="40"/>
      <c r="H657" s="40"/>
      <c r="I657" s="40"/>
      <c r="J657" s="40"/>
      <c r="K657" s="40"/>
      <c r="L657" s="40"/>
      <c r="M657" s="40"/>
      <c r="N657" s="40"/>
    </row>
    <row r="658" spans="2:14">
      <c r="B658" s="40"/>
      <c r="C658" s="40"/>
      <c r="D658" s="40"/>
      <c r="E658" s="40"/>
      <c r="F658" s="40"/>
      <c r="G658" s="40"/>
      <c r="H658" s="40"/>
      <c r="I658" s="40"/>
      <c r="J658" s="40"/>
      <c r="K658" s="40"/>
      <c r="L658" s="40"/>
      <c r="M658" s="40"/>
      <c r="N658" s="40"/>
    </row>
    <row r="659" spans="2:14">
      <c r="B659" s="40"/>
      <c r="C659" s="40"/>
      <c r="D659" s="40"/>
      <c r="E659" s="40"/>
      <c r="F659" s="40"/>
      <c r="G659" s="40"/>
      <c r="H659" s="40"/>
      <c r="I659" s="40"/>
      <c r="J659" s="40"/>
      <c r="K659" s="40"/>
      <c r="L659" s="40"/>
      <c r="M659" s="40"/>
      <c r="N659" s="40"/>
    </row>
    <row r="660" spans="2:14">
      <c r="B660" s="40"/>
      <c r="C660" s="40"/>
      <c r="D660" s="40"/>
      <c r="E660" s="40"/>
      <c r="F660" s="40"/>
      <c r="G660" s="40"/>
      <c r="H660" s="40"/>
      <c r="I660" s="40"/>
      <c r="J660" s="40"/>
      <c r="K660" s="40"/>
      <c r="L660" s="40"/>
      <c r="M660" s="40"/>
      <c r="N660" s="40"/>
    </row>
    <row r="661" spans="2:14">
      <c r="B661" s="40"/>
      <c r="C661" s="40"/>
      <c r="D661" s="40"/>
      <c r="E661" s="40"/>
      <c r="F661" s="40"/>
      <c r="G661" s="40"/>
      <c r="H661" s="40"/>
      <c r="I661" s="40"/>
      <c r="J661" s="40"/>
      <c r="K661" s="40"/>
      <c r="L661" s="40"/>
      <c r="M661" s="40"/>
      <c r="N661" s="40"/>
    </row>
    <row r="662" spans="2:14">
      <c r="B662" s="40"/>
      <c r="C662" s="40"/>
      <c r="D662" s="40"/>
      <c r="E662" s="40"/>
      <c r="F662" s="40"/>
      <c r="G662" s="40"/>
      <c r="H662" s="40"/>
      <c r="I662" s="40"/>
      <c r="J662" s="40"/>
      <c r="K662" s="40"/>
      <c r="L662" s="40"/>
      <c r="M662" s="40"/>
      <c r="N662" s="40"/>
    </row>
    <row r="663" spans="2:14">
      <c r="B663" s="40"/>
      <c r="C663" s="40"/>
      <c r="D663" s="40"/>
      <c r="E663" s="40"/>
      <c r="F663" s="40"/>
      <c r="G663" s="40"/>
      <c r="H663" s="40"/>
      <c r="I663" s="40"/>
      <c r="J663" s="40"/>
      <c r="K663" s="40"/>
      <c r="L663" s="40"/>
      <c r="M663" s="40"/>
      <c r="N663" s="40"/>
    </row>
    <row r="664" spans="2:14">
      <c r="B664" s="40"/>
      <c r="C664" s="40"/>
      <c r="D664" s="40"/>
      <c r="E664" s="40"/>
      <c r="F664" s="40"/>
      <c r="G664" s="40"/>
      <c r="H664" s="40"/>
      <c r="I664" s="40"/>
      <c r="J664" s="40"/>
      <c r="K664" s="40"/>
      <c r="L664" s="40"/>
      <c r="M664" s="40"/>
      <c r="N664" s="40"/>
    </row>
    <row r="665" spans="2:14">
      <c r="B665" s="40"/>
      <c r="C665" s="40"/>
      <c r="D665" s="40"/>
      <c r="E665" s="40"/>
      <c r="F665" s="40"/>
      <c r="G665" s="40"/>
      <c r="H665" s="40"/>
      <c r="I665" s="40"/>
      <c r="J665" s="40"/>
      <c r="K665" s="40"/>
      <c r="L665" s="40"/>
      <c r="M665" s="40"/>
      <c r="N665" s="40"/>
    </row>
    <row r="666" spans="2:14">
      <c r="B666" s="40"/>
      <c r="C666" s="40"/>
      <c r="D666" s="40"/>
      <c r="E666" s="40"/>
      <c r="F666" s="40"/>
      <c r="G666" s="40"/>
      <c r="H666" s="40"/>
      <c r="I666" s="40"/>
      <c r="J666" s="40"/>
      <c r="K666" s="40"/>
      <c r="L666" s="40"/>
      <c r="M666" s="40"/>
      <c r="N666" s="40"/>
    </row>
    <row r="667" spans="2:14">
      <c r="B667" s="40"/>
      <c r="C667" s="40"/>
      <c r="D667" s="40"/>
      <c r="E667" s="40"/>
      <c r="F667" s="40"/>
      <c r="G667" s="40"/>
      <c r="H667" s="40"/>
      <c r="I667" s="40"/>
      <c r="J667" s="40"/>
      <c r="K667" s="40"/>
      <c r="L667" s="40"/>
      <c r="M667" s="40"/>
      <c r="N667" s="40"/>
    </row>
    <row r="668" spans="2:14">
      <c r="B668" s="40"/>
      <c r="C668" s="40"/>
      <c r="D668" s="40"/>
      <c r="E668" s="40"/>
      <c r="F668" s="40"/>
      <c r="G668" s="40"/>
      <c r="H668" s="40"/>
      <c r="I668" s="40"/>
      <c r="J668" s="40"/>
      <c r="K668" s="40"/>
      <c r="L668" s="40"/>
      <c r="M668" s="40"/>
      <c r="N668" s="40"/>
    </row>
    <row r="669" spans="2:14">
      <c r="B669" s="40"/>
      <c r="C669" s="40"/>
      <c r="D669" s="40"/>
      <c r="E669" s="40"/>
      <c r="F669" s="40"/>
      <c r="G669" s="40"/>
      <c r="H669" s="40"/>
      <c r="I669" s="40"/>
      <c r="J669" s="40"/>
      <c r="K669" s="40"/>
      <c r="L669" s="40"/>
      <c r="M669" s="40"/>
      <c r="N669" s="40"/>
    </row>
    <row r="670" spans="2:14">
      <c r="B670" s="40"/>
      <c r="C670" s="40"/>
      <c r="D670" s="40"/>
      <c r="E670" s="40"/>
      <c r="F670" s="40"/>
      <c r="G670" s="40"/>
      <c r="H670" s="40"/>
      <c r="I670" s="40"/>
      <c r="J670" s="40"/>
      <c r="K670" s="40"/>
      <c r="L670" s="40"/>
      <c r="M670" s="40"/>
      <c r="N670" s="40"/>
    </row>
    <row r="671" spans="2:14">
      <c r="B671" s="40"/>
      <c r="C671" s="40"/>
      <c r="D671" s="40"/>
      <c r="E671" s="40"/>
      <c r="F671" s="40"/>
      <c r="G671" s="40"/>
      <c r="H671" s="40"/>
      <c r="I671" s="40"/>
      <c r="J671" s="40"/>
      <c r="K671" s="40"/>
      <c r="L671" s="40"/>
      <c r="M671" s="40"/>
      <c r="N671" s="40"/>
    </row>
    <row r="672" spans="2:14">
      <c r="B672" s="40"/>
      <c r="C672" s="40"/>
      <c r="D672" s="40"/>
      <c r="E672" s="40"/>
      <c r="F672" s="40"/>
      <c r="G672" s="40"/>
      <c r="H672" s="40"/>
      <c r="I672" s="40"/>
      <c r="J672" s="40"/>
      <c r="K672" s="40"/>
      <c r="L672" s="40"/>
      <c r="M672" s="40"/>
      <c r="N672" s="40"/>
    </row>
    <row r="673" spans="2:14">
      <c r="B673" s="40"/>
      <c r="C673" s="40"/>
      <c r="D673" s="40"/>
      <c r="E673" s="40"/>
      <c r="F673" s="40"/>
      <c r="G673" s="40"/>
      <c r="H673" s="40"/>
      <c r="I673" s="40"/>
      <c r="J673" s="40"/>
      <c r="K673" s="40"/>
      <c r="L673" s="40"/>
      <c r="M673" s="40"/>
      <c r="N673" s="40"/>
    </row>
    <row r="674" spans="2:14">
      <c r="B674" s="40"/>
      <c r="C674" s="40"/>
      <c r="D674" s="40"/>
      <c r="E674" s="40"/>
      <c r="F674" s="40"/>
      <c r="G674" s="40"/>
      <c r="H674" s="40"/>
      <c r="I674" s="40"/>
      <c r="J674" s="40"/>
      <c r="K674" s="40"/>
      <c r="L674" s="40"/>
      <c r="M674" s="40"/>
      <c r="N674" s="40"/>
    </row>
    <row r="675" spans="2:14">
      <c r="B675" s="40"/>
      <c r="C675" s="40"/>
      <c r="D675" s="40"/>
      <c r="E675" s="40"/>
      <c r="F675" s="40"/>
      <c r="G675" s="40"/>
      <c r="H675" s="40"/>
      <c r="I675" s="40"/>
      <c r="J675" s="40"/>
      <c r="K675" s="40"/>
      <c r="L675" s="40"/>
      <c r="M675" s="40"/>
      <c r="N675" s="40"/>
    </row>
    <row r="676" spans="2:14">
      <c r="B676" s="40"/>
      <c r="C676" s="40"/>
      <c r="D676" s="40"/>
      <c r="E676" s="40"/>
      <c r="F676" s="40"/>
      <c r="G676" s="40"/>
      <c r="H676" s="40"/>
      <c r="I676" s="40"/>
      <c r="J676" s="40"/>
      <c r="K676" s="40"/>
      <c r="L676" s="40"/>
      <c r="M676" s="40"/>
      <c r="N676" s="40"/>
    </row>
    <row r="677" spans="2:14">
      <c r="B677" s="40"/>
      <c r="C677" s="40"/>
      <c r="D677" s="40"/>
      <c r="E677" s="40"/>
      <c r="F677" s="40"/>
      <c r="G677" s="40"/>
      <c r="H677" s="40"/>
      <c r="I677" s="40"/>
      <c r="J677" s="40"/>
      <c r="K677" s="40"/>
      <c r="L677" s="40"/>
      <c r="M677" s="40"/>
      <c r="N677" s="40"/>
    </row>
    <row r="678" spans="2:14">
      <c r="B678" s="40"/>
      <c r="C678" s="40"/>
      <c r="D678" s="40"/>
      <c r="E678" s="40"/>
      <c r="F678" s="40"/>
      <c r="G678" s="40"/>
      <c r="H678" s="40"/>
      <c r="I678" s="40"/>
      <c r="J678" s="40"/>
      <c r="K678" s="40"/>
      <c r="L678" s="40"/>
      <c r="M678" s="40"/>
      <c r="N678" s="40"/>
    </row>
    <row r="679" spans="2:14">
      <c r="B679" s="40"/>
      <c r="C679" s="40"/>
      <c r="D679" s="40"/>
      <c r="E679" s="40"/>
      <c r="F679" s="40"/>
      <c r="G679" s="40"/>
      <c r="H679" s="40"/>
      <c r="I679" s="40"/>
      <c r="J679" s="40"/>
      <c r="K679" s="40"/>
      <c r="L679" s="40"/>
      <c r="M679" s="40"/>
      <c r="N679" s="40"/>
    </row>
    <row r="680" spans="2:14">
      <c r="B680" s="40"/>
      <c r="C680" s="40"/>
      <c r="D680" s="40"/>
      <c r="E680" s="40"/>
      <c r="F680" s="40"/>
      <c r="G680" s="40"/>
      <c r="H680" s="40"/>
      <c r="I680" s="40"/>
      <c r="J680" s="40"/>
      <c r="K680" s="40"/>
      <c r="L680" s="40"/>
      <c r="M680" s="40"/>
      <c r="N680" s="40"/>
    </row>
    <row r="681" spans="2:14">
      <c r="B681" s="40"/>
      <c r="C681" s="40"/>
      <c r="D681" s="40"/>
      <c r="E681" s="40"/>
      <c r="F681" s="40"/>
      <c r="G681" s="40"/>
      <c r="H681" s="40"/>
      <c r="I681" s="40"/>
      <c r="J681" s="40"/>
      <c r="K681" s="40"/>
      <c r="L681" s="40"/>
      <c r="M681" s="40"/>
      <c r="N681" s="40"/>
    </row>
    <row r="682" spans="2:14">
      <c r="B682" s="40"/>
      <c r="C682" s="40"/>
      <c r="D682" s="40"/>
      <c r="E682" s="40"/>
      <c r="F682" s="40"/>
      <c r="G682" s="40"/>
      <c r="H682" s="40"/>
      <c r="I682" s="40"/>
      <c r="J682" s="40"/>
      <c r="K682" s="40"/>
      <c r="L682" s="40"/>
      <c r="M682" s="40"/>
      <c r="N682" s="40"/>
    </row>
    <row r="683" spans="2:14">
      <c r="B683" s="40"/>
      <c r="C683" s="40"/>
      <c r="D683" s="40"/>
      <c r="E683" s="40"/>
      <c r="F683" s="40"/>
      <c r="G683" s="40"/>
      <c r="H683" s="40"/>
      <c r="I683" s="40"/>
      <c r="J683" s="40"/>
      <c r="K683" s="40"/>
      <c r="L683" s="40"/>
      <c r="M683" s="40"/>
      <c r="N683" s="40"/>
    </row>
    <row r="684" spans="2:14">
      <c r="B684" s="40"/>
      <c r="C684" s="40"/>
      <c r="D684" s="40"/>
      <c r="E684" s="40"/>
      <c r="F684" s="40"/>
      <c r="G684" s="40"/>
      <c r="H684" s="40"/>
      <c r="I684" s="40"/>
      <c r="J684" s="40"/>
      <c r="K684" s="40"/>
      <c r="L684" s="40"/>
      <c r="M684" s="40"/>
      <c r="N684" s="40"/>
    </row>
    <row r="685" spans="2:14">
      <c r="B685" s="40"/>
      <c r="C685" s="40"/>
      <c r="D685" s="40"/>
      <c r="E685" s="40"/>
      <c r="F685" s="40"/>
      <c r="G685" s="40"/>
      <c r="H685" s="40"/>
      <c r="I685" s="40"/>
      <c r="J685" s="40"/>
      <c r="K685" s="40"/>
      <c r="L685" s="40"/>
      <c r="M685" s="40"/>
      <c r="N685" s="40"/>
    </row>
    <row r="686" spans="2:14">
      <c r="B686" s="40"/>
      <c r="C686" s="40"/>
      <c r="D686" s="40"/>
      <c r="E686" s="40"/>
      <c r="F686" s="40"/>
      <c r="G686" s="40"/>
      <c r="H686" s="40"/>
      <c r="I686" s="40"/>
      <c r="J686" s="40"/>
      <c r="K686" s="40"/>
      <c r="L686" s="40"/>
      <c r="M686" s="40"/>
      <c r="N686" s="40"/>
    </row>
    <row r="687" spans="2:14">
      <c r="B687" s="40"/>
      <c r="C687" s="40"/>
      <c r="D687" s="40"/>
      <c r="E687" s="40"/>
      <c r="F687" s="40"/>
      <c r="G687" s="40"/>
      <c r="H687" s="40"/>
      <c r="I687" s="40"/>
      <c r="J687" s="40"/>
      <c r="K687" s="40"/>
      <c r="L687" s="40"/>
      <c r="M687" s="40"/>
      <c r="N687" s="40"/>
    </row>
    <row r="688" spans="2:14">
      <c r="B688" s="40"/>
      <c r="C688" s="40"/>
      <c r="D688" s="40"/>
      <c r="E688" s="40"/>
      <c r="F688" s="40"/>
      <c r="G688" s="40"/>
      <c r="H688" s="40"/>
      <c r="I688" s="40"/>
      <c r="J688" s="40"/>
      <c r="K688" s="40"/>
      <c r="L688" s="40"/>
      <c r="M688" s="40"/>
      <c r="N688" s="40"/>
    </row>
    <row r="689" spans="2:14">
      <c r="B689" s="40"/>
      <c r="C689" s="40"/>
      <c r="D689" s="40"/>
      <c r="E689" s="40"/>
      <c r="F689" s="40"/>
      <c r="G689" s="40"/>
      <c r="H689" s="40"/>
      <c r="I689" s="40"/>
      <c r="J689" s="40"/>
      <c r="K689" s="40"/>
      <c r="L689" s="40"/>
      <c r="M689" s="40"/>
      <c r="N689" s="40"/>
    </row>
    <row r="690" spans="2:14">
      <c r="B690" s="40"/>
      <c r="C690" s="40"/>
      <c r="D690" s="40"/>
      <c r="E690" s="40"/>
      <c r="F690" s="40"/>
      <c r="G690" s="40"/>
      <c r="H690" s="40"/>
      <c r="I690" s="40"/>
      <c r="J690" s="40"/>
      <c r="K690" s="40"/>
      <c r="L690" s="40"/>
      <c r="M690" s="40"/>
      <c r="N690" s="40"/>
    </row>
    <row r="691" spans="2:14">
      <c r="B691" s="40"/>
      <c r="C691" s="40"/>
      <c r="D691" s="40"/>
      <c r="E691" s="40"/>
      <c r="F691" s="40"/>
      <c r="G691" s="40"/>
      <c r="H691" s="40"/>
      <c r="I691" s="40"/>
      <c r="J691" s="40"/>
      <c r="K691" s="40"/>
      <c r="L691" s="40"/>
      <c r="M691" s="40"/>
      <c r="N691" s="40"/>
    </row>
    <row r="692" spans="2:14">
      <c r="B692" s="40"/>
      <c r="C692" s="40"/>
      <c r="D692" s="40"/>
      <c r="E692" s="40"/>
      <c r="F692" s="40"/>
      <c r="G692" s="40"/>
      <c r="H692" s="40"/>
      <c r="I692" s="40"/>
      <c r="J692" s="40"/>
      <c r="K692" s="40"/>
      <c r="L692" s="40"/>
      <c r="M692" s="40"/>
      <c r="N692" s="40"/>
    </row>
    <row r="693" spans="2:14">
      <c r="B693" s="40"/>
      <c r="C693" s="40"/>
      <c r="D693" s="40"/>
      <c r="E693" s="40"/>
      <c r="F693" s="40"/>
      <c r="G693" s="40"/>
      <c r="H693" s="40"/>
      <c r="I693" s="40"/>
      <c r="J693" s="40"/>
      <c r="K693" s="40"/>
      <c r="L693" s="40"/>
      <c r="M693" s="40"/>
      <c r="N693" s="40"/>
    </row>
    <row r="694" spans="2:14">
      <c r="B694" s="40"/>
      <c r="C694" s="40"/>
      <c r="D694" s="40"/>
      <c r="E694" s="40"/>
      <c r="F694" s="40"/>
      <c r="G694" s="40"/>
      <c r="H694" s="40"/>
      <c r="I694" s="40"/>
      <c r="J694" s="40"/>
      <c r="K694" s="40"/>
      <c r="L694" s="40"/>
      <c r="M694" s="40"/>
      <c r="N694" s="40"/>
    </row>
    <row r="695" spans="2:14">
      <c r="B695" s="40"/>
      <c r="C695" s="40"/>
      <c r="D695" s="40"/>
      <c r="E695" s="40"/>
      <c r="F695" s="40"/>
      <c r="G695" s="40"/>
      <c r="H695" s="40"/>
      <c r="I695" s="40"/>
      <c r="J695" s="40"/>
      <c r="K695" s="40"/>
      <c r="L695" s="40"/>
      <c r="M695" s="40"/>
      <c r="N695" s="40"/>
    </row>
    <row r="696" spans="2:14">
      <c r="B696" s="40"/>
      <c r="C696" s="40"/>
      <c r="D696" s="40"/>
      <c r="E696" s="40"/>
      <c r="F696" s="40"/>
      <c r="G696" s="40"/>
      <c r="H696" s="40"/>
      <c r="I696" s="40"/>
      <c r="J696" s="40"/>
      <c r="K696" s="40"/>
      <c r="L696" s="40"/>
      <c r="M696" s="40"/>
      <c r="N696" s="40"/>
    </row>
    <row r="697" spans="2:14">
      <c r="B697" s="40"/>
      <c r="C697" s="40"/>
      <c r="D697" s="40"/>
      <c r="E697" s="40"/>
      <c r="F697" s="40"/>
      <c r="G697" s="40"/>
      <c r="H697" s="40"/>
      <c r="I697" s="40"/>
      <c r="J697" s="40"/>
      <c r="K697" s="40"/>
      <c r="L697" s="40"/>
      <c r="M697" s="40"/>
      <c r="N697" s="40"/>
    </row>
    <row r="698" spans="2:14">
      <c r="B698" s="40"/>
      <c r="C698" s="40"/>
      <c r="D698" s="40"/>
      <c r="E698" s="40"/>
      <c r="F698" s="40"/>
      <c r="G698" s="40"/>
      <c r="H698" s="40"/>
      <c r="I698" s="40"/>
      <c r="J698" s="40"/>
      <c r="K698" s="40"/>
      <c r="L698" s="40"/>
      <c r="M698" s="40"/>
      <c r="N698" s="40"/>
    </row>
    <row r="699" spans="2:14">
      <c r="B699" s="40"/>
      <c r="C699" s="40"/>
      <c r="D699" s="40"/>
      <c r="E699" s="40"/>
      <c r="F699" s="40"/>
      <c r="G699" s="40"/>
      <c r="H699" s="40"/>
      <c r="I699" s="40"/>
      <c r="J699" s="40"/>
      <c r="K699" s="40"/>
      <c r="L699" s="40"/>
      <c r="M699" s="40"/>
      <c r="N699" s="40"/>
    </row>
    <row r="700" spans="2:14">
      <c r="B700" s="40"/>
      <c r="C700" s="40"/>
      <c r="D700" s="40"/>
      <c r="E700" s="40"/>
      <c r="F700" s="40"/>
      <c r="G700" s="40"/>
      <c r="H700" s="40"/>
      <c r="I700" s="40"/>
      <c r="J700" s="40"/>
      <c r="K700" s="40"/>
      <c r="L700" s="40"/>
      <c r="M700" s="40"/>
      <c r="N700" s="40"/>
    </row>
    <row r="701" spans="2:14">
      <c r="B701" s="40"/>
      <c r="C701" s="40"/>
      <c r="D701" s="40"/>
      <c r="E701" s="40"/>
      <c r="F701" s="40"/>
      <c r="G701" s="40"/>
      <c r="H701" s="40"/>
      <c r="I701" s="40"/>
      <c r="J701" s="40"/>
      <c r="K701" s="40"/>
      <c r="L701" s="40"/>
      <c r="M701" s="40"/>
      <c r="N701" s="40"/>
    </row>
    <row r="702" spans="2:14">
      <c r="B702" s="40"/>
      <c r="C702" s="40"/>
      <c r="D702" s="40"/>
      <c r="E702" s="40"/>
      <c r="F702" s="40"/>
      <c r="G702" s="40"/>
      <c r="H702" s="40"/>
      <c r="I702" s="40"/>
      <c r="J702" s="40"/>
      <c r="K702" s="40"/>
      <c r="L702" s="40"/>
      <c r="M702" s="40"/>
      <c r="N702" s="40"/>
    </row>
    <row r="703" spans="2:14">
      <c r="B703" s="40"/>
      <c r="C703" s="40"/>
      <c r="D703" s="40"/>
      <c r="E703" s="40"/>
      <c r="F703" s="40"/>
      <c r="G703" s="40"/>
      <c r="H703" s="40"/>
      <c r="I703" s="40"/>
      <c r="J703" s="40"/>
      <c r="K703" s="40"/>
      <c r="L703" s="40"/>
      <c r="M703" s="40"/>
      <c r="N703" s="40"/>
    </row>
    <row r="704" spans="2:14">
      <c r="B704" s="40"/>
      <c r="C704" s="40"/>
      <c r="D704" s="40"/>
      <c r="E704" s="40"/>
      <c r="F704" s="40"/>
      <c r="G704" s="40"/>
      <c r="H704" s="40"/>
      <c r="I704" s="40"/>
      <c r="J704" s="40"/>
      <c r="K704" s="40"/>
      <c r="L704" s="40"/>
      <c r="M704" s="40"/>
      <c r="N704" s="40"/>
    </row>
    <row r="705" spans="2:14">
      <c r="B705" s="40"/>
      <c r="C705" s="40"/>
      <c r="D705" s="40"/>
      <c r="E705" s="40"/>
      <c r="F705" s="40"/>
      <c r="G705" s="40"/>
      <c r="H705" s="40"/>
      <c r="I705" s="40"/>
      <c r="J705" s="40"/>
      <c r="K705" s="40"/>
      <c r="L705" s="40"/>
      <c r="M705" s="40"/>
      <c r="N705" s="40"/>
    </row>
    <row r="706" spans="2:14">
      <c r="B706" s="40"/>
      <c r="C706" s="40"/>
      <c r="D706" s="40"/>
      <c r="E706" s="40"/>
      <c r="F706" s="40"/>
      <c r="G706" s="40"/>
      <c r="H706" s="40"/>
      <c r="I706" s="40"/>
      <c r="J706" s="40"/>
      <c r="K706" s="40"/>
      <c r="L706" s="40"/>
      <c r="M706" s="40"/>
      <c r="N706" s="40"/>
    </row>
    <row r="707" spans="2:14">
      <c r="B707" s="40"/>
      <c r="C707" s="40"/>
      <c r="D707" s="40"/>
      <c r="E707" s="40"/>
      <c r="F707" s="40"/>
      <c r="G707" s="40"/>
      <c r="H707" s="40"/>
      <c r="I707" s="40"/>
      <c r="J707" s="40"/>
      <c r="K707" s="40"/>
      <c r="L707" s="40"/>
      <c r="M707" s="40"/>
      <c r="N707" s="40"/>
    </row>
    <row r="708" spans="2:14">
      <c r="B708" s="40"/>
      <c r="C708" s="40"/>
      <c r="D708" s="40"/>
      <c r="E708" s="40"/>
      <c r="F708" s="40"/>
      <c r="G708" s="40"/>
      <c r="H708" s="40"/>
      <c r="I708" s="40"/>
      <c r="J708" s="40"/>
      <c r="K708" s="40"/>
      <c r="L708" s="40"/>
      <c r="M708" s="40"/>
      <c r="N708" s="40"/>
    </row>
    <row r="709" spans="2:14">
      <c r="B709" s="40"/>
      <c r="C709" s="40"/>
      <c r="D709" s="40"/>
      <c r="E709" s="40"/>
      <c r="F709" s="40"/>
      <c r="G709" s="40"/>
      <c r="H709" s="40"/>
      <c r="I709" s="40"/>
      <c r="J709" s="40"/>
      <c r="K709" s="40"/>
      <c r="L709" s="40"/>
      <c r="M709" s="40"/>
      <c r="N709" s="40"/>
    </row>
    <row r="710" spans="2:14">
      <c r="B710" s="40"/>
      <c r="C710" s="40"/>
      <c r="D710" s="40"/>
      <c r="E710" s="40"/>
      <c r="F710" s="40"/>
      <c r="G710" s="40"/>
      <c r="H710" s="40"/>
      <c r="I710" s="40"/>
      <c r="J710" s="40"/>
      <c r="K710" s="40"/>
      <c r="L710" s="40"/>
      <c r="M710" s="40"/>
      <c r="N710" s="40"/>
    </row>
    <row r="711" spans="2:14">
      <c r="B711" s="40"/>
      <c r="C711" s="40"/>
      <c r="D711" s="40"/>
      <c r="E711" s="40"/>
      <c r="F711" s="40"/>
      <c r="G711" s="40"/>
      <c r="H711" s="40"/>
      <c r="I711" s="40"/>
      <c r="J711" s="40"/>
      <c r="K711" s="40"/>
      <c r="L711" s="40"/>
      <c r="M711" s="40"/>
      <c r="N711" s="40"/>
    </row>
    <row r="712" spans="2:14">
      <c r="B712" s="40"/>
      <c r="C712" s="40"/>
      <c r="D712" s="40"/>
      <c r="E712" s="40"/>
      <c r="F712" s="40"/>
      <c r="G712" s="40"/>
      <c r="H712" s="40"/>
      <c r="I712" s="40"/>
      <c r="J712" s="40"/>
      <c r="K712" s="40"/>
      <c r="L712" s="40"/>
      <c r="M712" s="40"/>
      <c r="N712" s="40"/>
    </row>
    <row r="713" spans="2:14">
      <c r="B713" s="40"/>
      <c r="C713" s="40"/>
      <c r="D713" s="40"/>
      <c r="E713" s="40"/>
      <c r="F713" s="40"/>
      <c r="G713" s="40"/>
      <c r="H713" s="40"/>
      <c r="I713" s="40"/>
      <c r="J713" s="40"/>
      <c r="K713" s="40"/>
      <c r="L713" s="40"/>
      <c r="M713" s="40"/>
      <c r="N713" s="40"/>
    </row>
    <row r="714" spans="2:14">
      <c r="B714" s="40"/>
      <c r="C714" s="40"/>
      <c r="D714" s="40"/>
      <c r="E714" s="40"/>
      <c r="F714" s="40"/>
      <c r="G714" s="40"/>
      <c r="H714" s="40"/>
      <c r="I714" s="40"/>
      <c r="J714" s="40"/>
      <c r="K714" s="40"/>
      <c r="L714" s="40"/>
      <c r="M714" s="40"/>
      <c r="N714" s="40"/>
    </row>
    <row r="715" spans="2:14">
      <c r="B715" s="40"/>
      <c r="C715" s="40"/>
      <c r="D715" s="40"/>
      <c r="E715" s="40"/>
      <c r="F715" s="40"/>
      <c r="G715" s="40"/>
      <c r="H715" s="40"/>
      <c r="I715" s="40"/>
      <c r="J715" s="40"/>
      <c r="K715" s="40"/>
      <c r="L715" s="40"/>
      <c r="M715" s="40"/>
      <c r="N715" s="40"/>
    </row>
    <row r="716" spans="2:14">
      <c r="B716" s="40"/>
      <c r="C716" s="40"/>
      <c r="D716" s="40"/>
      <c r="E716" s="40"/>
      <c r="F716" s="40"/>
      <c r="G716" s="40"/>
      <c r="H716" s="40"/>
      <c r="I716" s="40"/>
      <c r="J716" s="40"/>
      <c r="K716" s="40"/>
      <c r="L716" s="40"/>
      <c r="M716" s="40"/>
      <c r="N716" s="40"/>
    </row>
    <row r="717" spans="2:14">
      <c r="B717" s="40"/>
      <c r="C717" s="40"/>
      <c r="D717" s="40"/>
      <c r="E717" s="40"/>
      <c r="F717" s="40"/>
      <c r="G717" s="40"/>
      <c r="H717" s="40"/>
      <c r="I717" s="40"/>
      <c r="J717" s="40"/>
      <c r="K717" s="40"/>
      <c r="L717" s="40"/>
      <c r="M717" s="40"/>
      <c r="N717" s="40"/>
    </row>
    <row r="718" spans="2:14">
      <c r="B718" s="40"/>
      <c r="C718" s="40"/>
      <c r="D718" s="40"/>
      <c r="E718" s="40"/>
      <c r="F718" s="40"/>
      <c r="G718" s="40"/>
      <c r="H718" s="40"/>
      <c r="I718" s="40"/>
      <c r="J718" s="40"/>
      <c r="K718" s="40"/>
      <c r="L718" s="40"/>
      <c r="M718" s="40"/>
      <c r="N718" s="40"/>
    </row>
    <row r="719" spans="2:14">
      <c r="B719" s="40"/>
      <c r="C719" s="40"/>
      <c r="D719" s="40"/>
      <c r="E719" s="40"/>
      <c r="F719" s="40"/>
      <c r="G719" s="40"/>
      <c r="H719" s="40"/>
      <c r="I719" s="40"/>
      <c r="J719" s="40"/>
      <c r="K719" s="40"/>
      <c r="L719" s="40"/>
      <c r="M719" s="40"/>
      <c r="N719" s="40"/>
    </row>
    <row r="720" spans="2:14">
      <c r="B720" s="40"/>
      <c r="C720" s="40"/>
      <c r="D720" s="40"/>
      <c r="E720" s="40"/>
      <c r="F720" s="40"/>
      <c r="G720" s="40"/>
      <c r="H720" s="40"/>
      <c r="I720" s="40"/>
      <c r="J720" s="40"/>
      <c r="K720" s="40"/>
      <c r="L720" s="40"/>
      <c r="M720" s="40"/>
      <c r="N720" s="40"/>
    </row>
    <row r="721" spans="2:14">
      <c r="B721" s="40"/>
      <c r="C721" s="40"/>
      <c r="D721" s="40"/>
      <c r="E721" s="40"/>
      <c r="F721" s="40"/>
      <c r="G721" s="40"/>
      <c r="H721" s="40"/>
      <c r="I721" s="40"/>
      <c r="J721" s="40"/>
      <c r="K721" s="40"/>
      <c r="L721" s="40"/>
      <c r="M721" s="40"/>
      <c r="N721" s="40"/>
    </row>
    <row r="722" spans="2:14">
      <c r="B722" s="40"/>
      <c r="C722" s="40"/>
      <c r="D722" s="40"/>
      <c r="E722" s="40"/>
      <c r="F722" s="40"/>
      <c r="G722" s="40"/>
      <c r="H722" s="40"/>
      <c r="I722" s="40"/>
      <c r="J722" s="40"/>
      <c r="K722" s="40"/>
      <c r="L722" s="40"/>
      <c r="M722" s="40"/>
      <c r="N722" s="40"/>
    </row>
    <row r="723" spans="2:14">
      <c r="B723" s="40"/>
      <c r="C723" s="40"/>
      <c r="D723" s="40"/>
      <c r="E723" s="40"/>
      <c r="F723" s="40"/>
      <c r="G723" s="40"/>
      <c r="H723" s="40"/>
      <c r="I723" s="40"/>
      <c r="J723" s="40"/>
      <c r="K723" s="40"/>
      <c r="L723" s="40"/>
      <c r="M723" s="40"/>
      <c r="N723" s="40"/>
    </row>
    <row r="724" spans="2:14">
      <c r="B724" s="40"/>
      <c r="C724" s="40"/>
      <c r="D724" s="40"/>
      <c r="E724" s="40"/>
      <c r="F724" s="40"/>
      <c r="G724" s="40"/>
      <c r="H724" s="40"/>
      <c r="I724" s="40"/>
      <c r="J724" s="40"/>
      <c r="K724" s="40"/>
      <c r="L724" s="40"/>
      <c r="M724" s="40"/>
      <c r="N724" s="40"/>
    </row>
    <row r="725" spans="2:14">
      <c r="B725" s="40"/>
      <c r="C725" s="40"/>
      <c r="D725" s="40"/>
      <c r="E725" s="40"/>
      <c r="F725" s="40"/>
      <c r="G725" s="40"/>
      <c r="H725" s="40"/>
      <c r="I725" s="40"/>
      <c r="J725" s="40"/>
      <c r="K725" s="40"/>
      <c r="L725" s="40"/>
      <c r="M725" s="40"/>
      <c r="N725" s="40"/>
    </row>
    <row r="726" spans="2:14">
      <c r="B726" s="40"/>
      <c r="C726" s="40"/>
      <c r="D726" s="40"/>
      <c r="E726" s="40"/>
      <c r="F726" s="40"/>
      <c r="G726" s="40"/>
      <c r="H726" s="40"/>
      <c r="I726" s="40"/>
      <c r="J726" s="40"/>
      <c r="K726" s="40"/>
      <c r="L726" s="40"/>
      <c r="M726" s="40"/>
      <c r="N726" s="40"/>
    </row>
    <row r="727" spans="2:14">
      <c r="B727" s="40"/>
      <c r="C727" s="40"/>
      <c r="D727" s="40"/>
      <c r="E727" s="40"/>
      <c r="F727" s="40"/>
      <c r="G727" s="40"/>
      <c r="H727" s="40"/>
      <c r="I727" s="40"/>
      <c r="J727" s="40"/>
      <c r="K727" s="40"/>
      <c r="L727" s="40"/>
      <c r="M727" s="40"/>
      <c r="N727" s="40"/>
    </row>
    <row r="728" spans="2:14">
      <c r="B728" s="40"/>
      <c r="C728" s="40"/>
      <c r="D728" s="40"/>
      <c r="E728" s="40"/>
      <c r="F728" s="40"/>
      <c r="G728" s="40"/>
      <c r="H728" s="40"/>
      <c r="I728" s="40"/>
      <c r="J728" s="40"/>
      <c r="K728" s="40"/>
      <c r="L728" s="40"/>
      <c r="M728" s="40"/>
      <c r="N728" s="40"/>
    </row>
    <row r="729" spans="2:14">
      <c r="B729" s="40"/>
      <c r="C729" s="40"/>
      <c r="D729" s="40"/>
      <c r="E729" s="40"/>
      <c r="F729" s="40"/>
      <c r="G729" s="40"/>
      <c r="H729" s="40"/>
      <c r="I729" s="40"/>
      <c r="J729" s="40"/>
      <c r="K729" s="40"/>
      <c r="L729" s="40"/>
      <c r="M729" s="40"/>
      <c r="N729" s="40"/>
    </row>
    <row r="730" spans="2:14">
      <c r="B730" s="40"/>
      <c r="C730" s="40"/>
      <c r="D730" s="40"/>
      <c r="E730" s="40"/>
      <c r="F730" s="40"/>
      <c r="G730" s="40"/>
      <c r="H730" s="40"/>
      <c r="I730" s="40"/>
      <c r="J730" s="40"/>
      <c r="K730" s="40"/>
      <c r="L730" s="40"/>
      <c r="M730" s="40"/>
      <c r="N730" s="40"/>
    </row>
    <row r="731" spans="2:14">
      <c r="B731" s="40"/>
      <c r="C731" s="40"/>
      <c r="D731" s="40"/>
      <c r="E731" s="40"/>
      <c r="F731" s="40"/>
      <c r="G731" s="40"/>
      <c r="H731" s="40"/>
      <c r="I731" s="40"/>
      <c r="J731" s="40"/>
      <c r="K731" s="40"/>
      <c r="L731" s="40"/>
      <c r="M731" s="40"/>
      <c r="N731" s="40"/>
    </row>
    <row r="732" spans="2:14">
      <c r="B732" s="40"/>
      <c r="C732" s="40"/>
      <c r="D732" s="40"/>
      <c r="E732" s="40"/>
      <c r="F732" s="40"/>
      <c r="G732" s="40"/>
      <c r="H732" s="40"/>
      <c r="I732" s="40"/>
      <c r="J732" s="40"/>
      <c r="K732" s="40"/>
      <c r="L732" s="40"/>
      <c r="M732" s="40"/>
      <c r="N732" s="40"/>
    </row>
    <row r="733" spans="2:14">
      <c r="B733" s="40"/>
      <c r="C733" s="40"/>
      <c r="D733" s="40"/>
      <c r="E733" s="40"/>
      <c r="F733" s="40"/>
      <c r="G733" s="40"/>
      <c r="H733" s="40"/>
      <c r="I733" s="40"/>
      <c r="J733" s="40"/>
      <c r="K733" s="40"/>
      <c r="L733" s="40"/>
      <c r="M733" s="40"/>
      <c r="N733" s="40"/>
    </row>
    <row r="734" spans="2:14">
      <c r="B734" s="40"/>
      <c r="C734" s="40"/>
      <c r="D734" s="40"/>
      <c r="E734" s="40"/>
      <c r="F734" s="40"/>
      <c r="G734" s="40"/>
      <c r="H734" s="40"/>
      <c r="I734" s="40"/>
      <c r="J734" s="40"/>
      <c r="K734" s="40"/>
      <c r="L734" s="40"/>
      <c r="M734" s="40"/>
      <c r="N734" s="40"/>
    </row>
    <row r="735" spans="2:14">
      <c r="B735" s="40"/>
      <c r="C735" s="40"/>
      <c r="D735" s="40"/>
      <c r="E735" s="40"/>
      <c r="F735" s="40"/>
      <c r="G735" s="40"/>
      <c r="H735" s="40"/>
      <c r="I735" s="40"/>
      <c r="J735" s="40"/>
      <c r="K735" s="40"/>
      <c r="L735" s="40"/>
      <c r="M735" s="40"/>
      <c r="N735" s="40"/>
    </row>
    <row r="736" spans="2:14">
      <c r="B736" s="40"/>
      <c r="C736" s="40"/>
      <c r="D736" s="40"/>
      <c r="E736" s="40"/>
      <c r="F736" s="40"/>
      <c r="G736" s="40"/>
      <c r="H736" s="40"/>
      <c r="I736" s="40"/>
      <c r="J736" s="40"/>
      <c r="K736" s="40"/>
      <c r="L736" s="40"/>
      <c r="M736" s="40"/>
      <c r="N736" s="40"/>
    </row>
    <row r="737" spans="2:14">
      <c r="B737" s="40"/>
      <c r="C737" s="40"/>
      <c r="D737" s="40"/>
      <c r="E737" s="40"/>
      <c r="F737" s="40"/>
      <c r="G737" s="40"/>
      <c r="H737" s="40"/>
      <c r="I737" s="40"/>
      <c r="J737" s="40"/>
      <c r="K737" s="40"/>
      <c r="L737" s="40"/>
      <c r="M737" s="40"/>
      <c r="N737" s="40"/>
    </row>
    <row r="738" spans="2:14">
      <c r="B738" s="40"/>
      <c r="C738" s="40"/>
      <c r="D738" s="40"/>
      <c r="E738" s="40"/>
      <c r="F738" s="40"/>
      <c r="G738" s="40"/>
      <c r="H738" s="40"/>
      <c r="I738" s="40"/>
      <c r="J738" s="40"/>
      <c r="K738" s="40"/>
      <c r="L738" s="40"/>
      <c r="M738" s="40"/>
      <c r="N738" s="40"/>
    </row>
    <row r="739" spans="2:14">
      <c r="B739" s="40"/>
      <c r="C739" s="40"/>
      <c r="D739" s="40"/>
      <c r="E739" s="40"/>
      <c r="F739" s="40"/>
      <c r="G739" s="40"/>
      <c r="H739" s="40"/>
      <c r="I739" s="40"/>
      <c r="J739" s="40"/>
      <c r="K739" s="40"/>
      <c r="L739" s="40"/>
      <c r="M739" s="40"/>
      <c r="N739" s="40"/>
    </row>
    <row r="740" spans="2:14">
      <c r="B740" s="40"/>
      <c r="C740" s="40"/>
      <c r="D740" s="40"/>
      <c r="E740" s="40"/>
      <c r="F740" s="40"/>
      <c r="G740" s="40"/>
      <c r="H740" s="40"/>
      <c r="I740" s="40"/>
      <c r="J740" s="40"/>
      <c r="K740" s="40"/>
      <c r="L740" s="40"/>
      <c r="M740" s="40"/>
      <c r="N740" s="40"/>
    </row>
    <row r="741" spans="2:14">
      <c r="B741" s="40"/>
      <c r="C741" s="40"/>
      <c r="D741" s="40"/>
      <c r="E741" s="40"/>
      <c r="F741" s="40"/>
      <c r="G741" s="40"/>
      <c r="H741" s="40"/>
      <c r="I741" s="40"/>
      <c r="J741" s="40"/>
      <c r="K741" s="40"/>
      <c r="L741" s="40"/>
      <c r="M741" s="40"/>
      <c r="N741" s="40"/>
    </row>
    <row r="742" spans="2:14">
      <c r="B742" s="40"/>
      <c r="C742" s="40"/>
      <c r="D742" s="40"/>
      <c r="E742" s="40"/>
      <c r="F742" s="40"/>
      <c r="G742" s="40"/>
      <c r="H742" s="40"/>
      <c r="I742" s="40"/>
      <c r="J742" s="40"/>
      <c r="K742" s="40"/>
      <c r="L742" s="40"/>
      <c r="M742" s="40"/>
      <c r="N742" s="40"/>
    </row>
    <row r="743" spans="2:14">
      <c r="B743" s="40"/>
      <c r="C743" s="40"/>
      <c r="D743" s="40"/>
      <c r="E743" s="40"/>
      <c r="F743" s="40"/>
      <c r="G743" s="40"/>
      <c r="H743" s="40"/>
      <c r="I743" s="40"/>
      <c r="J743" s="40"/>
      <c r="K743" s="40"/>
      <c r="L743" s="40"/>
      <c r="M743" s="40"/>
      <c r="N743" s="40"/>
    </row>
    <row r="744" spans="2:14">
      <c r="B744" s="40"/>
      <c r="C744" s="40"/>
      <c r="D744" s="40"/>
      <c r="E744" s="40"/>
      <c r="F744" s="40"/>
      <c r="G744" s="40"/>
      <c r="H744" s="40"/>
      <c r="I744" s="40"/>
      <c r="J744" s="40"/>
      <c r="K744" s="40"/>
      <c r="L744" s="40"/>
      <c r="M744" s="40"/>
      <c r="N744" s="40"/>
    </row>
    <row r="745" spans="2:14">
      <c r="B745" s="40"/>
      <c r="C745" s="40"/>
      <c r="D745" s="40"/>
      <c r="E745" s="40"/>
      <c r="F745" s="40"/>
      <c r="G745" s="40"/>
      <c r="H745" s="40"/>
      <c r="I745" s="40"/>
      <c r="J745" s="40"/>
      <c r="K745" s="40"/>
      <c r="L745" s="40"/>
      <c r="M745" s="40"/>
      <c r="N745" s="40"/>
    </row>
    <row r="746" spans="2:14">
      <c r="B746" s="40"/>
      <c r="C746" s="40"/>
      <c r="D746" s="40"/>
      <c r="E746" s="40"/>
      <c r="F746" s="40"/>
      <c r="G746" s="40"/>
      <c r="H746" s="40"/>
      <c r="I746" s="40"/>
      <c r="J746" s="40"/>
      <c r="K746" s="40"/>
      <c r="L746" s="40"/>
      <c r="M746" s="40"/>
      <c r="N746" s="40"/>
    </row>
    <row r="747" spans="2:14">
      <c r="B747" s="40"/>
      <c r="C747" s="40"/>
      <c r="D747" s="40"/>
      <c r="E747" s="40"/>
      <c r="F747" s="40"/>
      <c r="G747" s="40"/>
      <c r="H747" s="40"/>
      <c r="I747" s="40"/>
      <c r="J747" s="40"/>
      <c r="K747" s="40"/>
      <c r="L747" s="40"/>
      <c r="M747" s="40"/>
      <c r="N747" s="40"/>
    </row>
    <row r="748" spans="2:14">
      <c r="B748" s="40"/>
      <c r="C748" s="40"/>
      <c r="D748" s="40"/>
      <c r="E748" s="40"/>
      <c r="F748" s="40"/>
      <c r="G748" s="40"/>
      <c r="H748" s="40"/>
      <c r="I748" s="40"/>
      <c r="J748" s="40"/>
      <c r="K748" s="40"/>
      <c r="L748" s="40"/>
      <c r="M748" s="40"/>
      <c r="N748" s="40"/>
    </row>
    <row r="749" spans="2:14">
      <c r="B749" s="40"/>
      <c r="C749" s="40"/>
      <c r="D749" s="40"/>
      <c r="E749" s="40"/>
      <c r="F749" s="40"/>
      <c r="G749" s="40"/>
      <c r="H749" s="40"/>
      <c r="I749" s="40"/>
      <c r="J749" s="40"/>
      <c r="K749" s="40"/>
      <c r="L749" s="40"/>
      <c r="M749" s="40"/>
      <c r="N749" s="40"/>
    </row>
    <row r="750" spans="2:14">
      <c r="B750" s="40"/>
      <c r="C750" s="40"/>
      <c r="D750" s="40"/>
      <c r="E750" s="40"/>
      <c r="F750" s="40"/>
      <c r="G750" s="40"/>
      <c r="H750" s="40"/>
      <c r="I750" s="40"/>
      <c r="J750" s="40"/>
      <c r="K750" s="40"/>
      <c r="L750" s="40"/>
      <c r="M750" s="40"/>
      <c r="N750" s="40"/>
    </row>
    <row r="751" spans="2:14">
      <c r="B751" s="40"/>
      <c r="C751" s="40"/>
      <c r="D751" s="40"/>
      <c r="E751" s="40"/>
      <c r="F751" s="40"/>
      <c r="G751" s="40"/>
      <c r="H751" s="40"/>
      <c r="I751" s="40"/>
      <c r="J751" s="40"/>
      <c r="K751" s="40"/>
      <c r="L751" s="40"/>
      <c r="M751" s="40"/>
      <c r="N751" s="40"/>
    </row>
    <row r="752" spans="2:14">
      <c r="B752" s="40"/>
      <c r="C752" s="40"/>
      <c r="D752" s="40"/>
      <c r="E752" s="40"/>
      <c r="F752" s="40"/>
      <c r="G752" s="40"/>
      <c r="H752" s="40"/>
      <c r="I752" s="40"/>
      <c r="J752" s="40"/>
      <c r="K752" s="40"/>
      <c r="L752" s="40"/>
      <c r="M752" s="40"/>
      <c r="N752" s="40"/>
    </row>
    <row r="753" spans="2:14">
      <c r="B753" s="40"/>
      <c r="C753" s="40"/>
      <c r="D753" s="40"/>
      <c r="E753" s="40"/>
      <c r="F753" s="40"/>
      <c r="G753" s="40"/>
      <c r="H753" s="40"/>
      <c r="I753" s="40"/>
      <c r="J753" s="40"/>
      <c r="K753" s="40"/>
      <c r="L753" s="40"/>
      <c r="M753" s="40"/>
      <c r="N753" s="40"/>
    </row>
    <row r="754" spans="2:14">
      <c r="B754" s="40"/>
      <c r="C754" s="40"/>
      <c r="D754" s="40"/>
      <c r="E754" s="40"/>
      <c r="F754" s="40"/>
      <c r="G754" s="40"/>
      <c r="H754" s="40"/>
      <c r="I754" s="40"/>
      <c r="J754" s="40"/>
      <c r="K754" s="40"/>
      <c r="L754" s="40"/>
      <c r="M754" s="40"/>
      <c r="N754" s="40"/>
    </row>
    <row r="755" spans="2:14">
      <c r="B755" s="40"/>
      <c r="C755" s="40"/>
      <c r="D755" s="40"/>
      <c r="E755" s="40"/>
      <c r="F755" s="40"/>
      <c r="G755" s="40"/>
      <c r="H755" s="40"/>
      <c r="I755" s="40"/>
      <c r="J755" s="40"/>
      <c r="K755" s="40"/>
      <c r="L755" s="40"/>
      <c r="M755" s="40"/>
      <c r="N755" s="40"/>
    </row>
    <row r="756" spans="2:14">
      <c r="B756" s="40"/>
      <c r="C756" s="40"/>
      <c r="D756" s="40"/>
      <c r="E756" s="40"/>
      <c r="F756" s="40"/>
      <c r="G756" s="40"/>
      <c r="H756" s="40"/>
      <c r="I756" s="40"/>
      <c r="J756" s="40"/>
      <c r="K756" s="40"/>
      <c r="L756" s="40"/>
      <c r="M756" s="40"/>
      <c r="N756" s="40"/>
    </row>
    <row r="757" spans="2:14">
      <c r="B757" s="40"/>
      <c r="C757" s="40"/>
      <c r="D757" s="40"/>
      <c r="E757" s="40"/>
      <c r="F757" s="40"/>
      <c r="G757" s="40"/>
      <c r="H757" s="40"/>
      <c r="I757" s="40"/>
      <c r="J757" s="40"/>
      <c r="K757" s="40"/>
      <c r="L757" s="40"/>
      <c r="M757" s="40"/>
      <c r="N757" s="40"/>
    </row>
    <row r="758" spans="2:14">
      <c r="B758" s="40"/>
      <c r="C758" s="40"/>
      <c r="D758" s="40"/>
      <c r="E758" s="40"/>
      <c r="F758" s="40"/>
      <c r="G758" s="40"/>
      <c r="H758" s="40"/>
      <c r="I758" s="40"/>
      <c r="J758" s="40"/>
      <c r="K758" s="40"/>
      <c r="L758" s="40"/>
      <c r="M758" s="40"/>
      <c r="N758" s="40"/>
    </row>
    <row r="759" spans="2:14">
      <c r="B759" s="40"/>
      <c r="C759" s="40"/>
      <c r="D759" s="40"/>
      <c r="E759" s="40"/>
      <c r="F759" s="40"/>
      <c r="G759" s="40"/>
      <c r="H759" s="40"/>
      <c r="I759" s="40"/>
      <c r="J759" s="40"/>
      <c r="K759" s="40"/>
      <c r="L759" s="40"/>
      <c r="M759" s="40"/>
      <c r="N759" s="40"/>
    </row>
    <row r="760" spans="2:14">
      <c r="B760" s="40"/>
      <c r="C760" s="40"/>
      <c r="D760" s="40"/>
      <c r="E760" s="40"/>
      <c r="F760" s="40"/>
      <c r="G760" s="40"/>
      <c r="H760" s="40"/>
      <c r="I760" s="40"/>
      <c r="J760" s="40"/>
      <c r="K760" s="40"/>
      <c r="L760" s="40"/>
      <c r="M760" s="40"/>
      <c r="N760" s="40"/>
    </row>
    <row r="761" spans="2:14">
      <c r="B761" s="40"/>
      <c r="C761" s="40"/>
      <c r="D761" s="40"/>
      <c r="E761" s="40"/>
      <c r="F761" s="40"/>
      <c r="G761" s="40"/>
      <c r="H761" s="40"/>
      <c r="I761" s="40"/>
      <c r="J761" s="40"/>
      <c r="K761" s="40"/>
      <c r="L761" s="40"/>
      <c r="M761" s="40"/>
      <c r="N761" s="40"/>
    </row>
    <row r="762" spans="2:14">
      <c r="B762" s="40"/>
      <c r="C762" s="40"/>
      <c r="D762" s="40"/>
      <c r="E762" s="40"/>
      <c r="F762" s="40"/>
      <c r="G762" s="40"/>
      <c r="H762" s="40"/>
      <c r="I762" s="40"/>
      <c r="J762" s="40"/>
      <c r="K762" s="40"/>
      <c r="L762" s="40"/>
      <c r="M762" s="40"/>
      <c r="N762" s="40"/>
    </row>
    <row r="763" spans="2:14">
      <c r="B763" s="40"/>
      <c r="C763" s="40"/>
      <c r="D763" s="40"/>
      <c r="E763" s="40"/>
      <c r="F763" s="40"/>
      <c r="G763" s="40"/>
      <c r="H763" s="40"/>
      <c r="I763" s="40"/>
      <c r="J763" s="40"/>
      <c r="K763" s="40"/>
      <c r="L763" s="40"/>
      <c r="M763" s="40"/>
      <c r="N763" s="40"/>
    </row>
    <row r="764" spans="2:14">
      <c r="B764" s="40"/>
      <c r="C764" s="40"/>
      <c r="D764" s="40"/>
      <c r="E764" s="40"/>
      <c r="F764" s="40"/>
      <c r="G764" s="40"/>
      <c r="H764" s="40"/>
      <c r="I764" s="40"/>
      <c r="J764" s="40"/>
      <c r="K764" s="40"/>
      <c r="L764" s="40"/>
      <c r="M764" s="40"/>
      <c r="N764" s="40"/>
    </row>
    <row r="765" spans="2:14">
      <c r="B765" s="40"/>
      <c r="C765" s="40"/>
      <c r="D765" s="40"/>
      <c r="E765" s="40"/>
      <c r="F765" s="40"/>
      <c r="G765" s="40"/>
      <c r="H765" s="40"/>
      <c r="I765" s="40"/>
      <c r="J765" s="40"/>
      <c r="K765" s="40"/>
      <c r="L765" s="40"/>
      <c r="M765" s="40"/>
      <c r="N765" s="40"/>
    </row>
    <row r="766" spans="2:14">
      <c r="B766" s="40"/>
      <c r="C766" s="40"/>
      <c r="D766" s="40"/>
      <c r="E766" s="40"/>
      <c r="F766" s="40"/>
      <c r="G766" s="40"/>
      <c r="H766" s="40"/>
      <c r="I766" s="40"/>
      <c r="J766" s="40"/>
      <c r="K766" s="40"/>
      <c r="L766" s="40"/>
      <c r="M766" s="40"/>
      <c r="N766" s="40"/>
    </row>
    <row r="767" spans="2:14">
      <c r="B767" s="40"/>
      <c r="C767" s="40"/>
      <c r="D767" s="40"/>
      <c r="E767" s="40"/>
      <c r="F767" s="40"/>
      <c r="G767" s="40"/>
      <c r="H767" s="40"/>
      <c r="I767" s="40"/>
      <c r="J767" s="40"/>
      <c r="K767" s="40"/>
      <c r="L767" s="40"/>
      <c r="M767" s="40"/>
      <c r="N767" s="40"/>
    </row>
    <row r="768" spans="2:14">
      <c r="B768" s="40"/>
      <c r="C768" s="40"/>
      <c r="D768" s="40"/>
      <c r="E768" s="40"/>
      <c r="F768" s="40"/>
      <c r="G768" s="40"/>
      <c r="H768" s="40"/>
      <c r="I768" s="40"/>
      <c r="J768" s="40"/>
      <c r="K768" s="40"/>
      <c r="L768" s="40"/>
      <c r="M768" s="40"/>
      <c r="N768" s="40"/>
    </row>
    <row r="769" spans="2:14">
      <c r="B769" s="40"/>
      <c r="C769" s="40"/>
      <c r="D769" s="40"/>
      <c r="E769" s="40"/>
      <c r="F769" s="40"/>
      <c r="G769" s="40"/>
      <c r="H769" s="40"/>
      <c r="I769" s="40"/>
      <c r="J769" s="40"/>
      <c r="K769" s="40"/>
      <c r="L769" s="40"/>
      <c r="M769" s="40"/>
      <c r="N769" s="40"/>
    </row>
    <row r="770" spans="2:14">
      <c r="B770" s="40"/>
      <c r="C770" s="40"/>
      <c r="D770" s="40"/>
      <c r="E770" s="40"/>
      <c r="F770" s="40"/>
      <c r="G770" s="40"/>
      <c r="H770" s="40"/>
      <c r="I770" s="40"/>
      <c r="J770" s="40"/>
      <c r="K770" s="40"/>
      <c r="L770" s="40"/>
      <c r="M770" s="40"/>
      <c r="N770" s="40"/>
    </row>
    <row r="771" spans="2:14">
      <c r="B771" s="40"/>
      <c r="C771" s="40"/>
      <c r="D771" s="40"/>
      <c r="E771" s="40"/>
      <c r="F771" s="40"/>
      <c r="G771" s="40"/>
      <c r="H771" s="40"/>
      <c r="I771" s="40"/>
      <c r="J771" s="40"/>
      <c r="K771" s="40"/>
      <c r="L771" s="40"/>
      <c r="M771" s="40"/>
      <c r="N771" s="40"/>
    </row>
    <row r="772" spans="2:14">
      <c r="B772" s="40"/>
      <c r="C772" s="40"/>
      <c r="D772" s="40"/>
      <c r="E772" s="40"/>
      <c r="F772" s="40"/>
      <c r="G772" s="40"/>
      <c r="H772" s="40"/>
      <c r="I772" s="40"/>
      <c r="J772" s="40"/>
      <c r="K772" s="40"/>
      <c r="L772" s="40"/>
      <c r="M772" s="40"/>
      <c r="N772" s="40"/>
    </row>
    <row r="773" spans="2:14">
      <c r="B773" s="40"/>
      <c r="C773" s="40"/>
      <c r="D773" s="40"/>
      <c r="E773" s="40"/>
      <c r="F773" s="40"/>
      <c r="G773" s="40"/>
      <c r="H773" s="40"/>
      <c r="I773" s="40"/>
      <c r="J773" s="40"/>
      <c r="K773" s="40"/>
      <c r="L773" s="40"/>
      <c r="M773" s="40"/>
      <c r="N773" s="40"/>
    </row>
    <row r="774" spans="2:14">
      <c r="B774" s="40"/>
      <c r="C774" s="40"/>
      <c r="D774" s="40"/>
      <c r="E774" s="40"/>
      <c r="F774" s="40"/>
      <c r="G774" s="40"/>
      <c r="H774" s="40"/>
      <c r="I774" s="40"/>
      <c r="J774" s="40"/>
      <c r="K774" s="40"/>
      <c r="L774" s="40"/>
      <c r="M774" s="40"/>
      <c r="N774" s="40"/>
    </row>
    <row r="775" spans="2:14">
      <c r="B775" s="40"/>
      <c r="C775" s="40"/>
      <c r="D775" s="40"/>
      <c r="E775" s="40"/>
      <c r="F775" s="40"/>
      <c r="G775" s="40"/>
      <c r="H775" s="40"/>
      <c r="I775" s="40"/>
      <c r="J775" s="40"/>
      <c r="K775" s="40"/>
      <c r="L775" s="40"/>
      <c r="M775" s="40"/>
      <c r="N775" s="40"/>
    </row>
    <row r="776" spans="2:14">
      <c r="B776" s="40"/>
      <c r="C776" s="40"/>
      <c r="D776" s="40"/>
      <c r="E776" s="40"/>
      <c r="F776" s="40"/>
      <c r="G776" s="40"/>
      <c r="H776" s="40"/>
      <c r="I776" s="40"/>
      <c r="J776" s="40"/>
      <c r="K776" s="40"/>
      <c r="L776" s="40"/>
      <c r="M776" s="40"/>
      <c r="N776" s="40"/>
    </row>
    <row r="777" spans="2:14">
      <c r="B777" s="40"/>
      <c r="C777" s="40"/>
      <c r="D777" s="40"/>
      <c r="E777" s="40"/>
      <c r="F777" s="40"/>
      <c r="G777" s="40"/>
      <c r="H777" s="40"/>
      <c r="I777" s="40"/>
      <c r="J777" s="40"/>
      <c r="K777" s="40"/>
      <c r="L777" s="40"/>
      <c r="M777" s="40"/>
      <c r="N777" s="40"/>
    </row>
    <row r="778" spans="2:14">
      <c r="B778" s="40"/>
      <c r="C778" s="40"/>
      <c r="D778" s="40"/>
      <c r="E778" s="40"/>
      <c r="F778" s="40"/>
      <c r="G778" s="40"/>
      <c r="H778" s="40"/>
      <c r="I778" s="40"/>
      <c r="J778" s="40"/>
      <c r="K778" s="40"/>
      <c r="L778" s="40"/>
      <c r="M778" s="40"/>
      <c r="N778" s="40"/>
    </row>
    <row r="779" spans="2:14">
      <c r="B779" s="40"/>
      <c r="C779" s="40"/>
      <c r="D779" s="40"/>
      <c r="E779" s="40"/>
      <c r="F779" s="40"/>
      <c r="G779" s="40"/>
      <c r="H779" s="40"/>
      <c r="I779" s="40"/>
      <c r="J779" s="40"/>
      <c r="K779" s="40"/>
      <c r="L779" s="40"/>
      <c r="M779" s="40"/>
      <c r="N779" s="40"/>
    </row>
    <row r="780" spans="2:14">
      <c r="B780" s="40"/>
      <c r="C780" s="40"/>
      <c r="D780" s="40"/>
      <c r="E780" s="40"/>
      <c r="F780" s="40"/>
      <c r="G780" s="40"/>
      <c r="H780" s="40"/>
      <c r="I780" s="40"/>
      <c r="J780" s="40"/>
      <c r="K780" s="40"/>
      <c r="L780" s="40"/>
      <c r="M780" s="40"/>
      <c r="N780" s="40"/>
    </row>
    <row r="781" spans="2:14">
      <c r="B781" s="40"/>
      <c r="C781" s="40"/>
      <c r="D781" s="40"/>
      <c r="E781" s="40"/>
      <c r="F781" s="40"/>
      <c r="G781" s="40"/>
      <c r="H781" s="40"/>
      <c r="I781" s="40"/>
      <c r="J781" s="40"/>
      <c r="K781" s="40"/>
      <c r="L781" s="40"/>
      <c r="M781" s="40"/>
      <c r="N781" s="40"/>
    </row>
    <row r="782" spans="2:14">
      <c r="B782" s="40"/>
      <c r="C782" s="40"/>
      <c r="D782" s="40"/>
      <c r="E782" s="40"/>
      <c r="F782" s="40"/>
      <c r="G782" s="40"/>
      <c r="H782" s="40"/>
      <c r="I782" s="40"/>
      <c r="J782" s="40"/>
      <c r="K782" s="40"/>
      <c r="L782" s="40"/>
      <c r="M782" s="40"/>
      <c r="N782" s="40"/>
    </row>
    <row r="783" spans="2:14">
      <c r="B783" s="40"/>
      <c r="C783" s="40"/>
      <c r="D783" s="40"/>
      <c r="E783" s="40"/>
      <c r="F783" s="40"/>
      <c r="G783" s="40"/>
      <c r="H783" s="40"/>
      <c r="I783" s="40"/>
      <c r="J783" s="40"/>
      <c r="K783" s="40"/>
      <c r="L783" s="40"/>
      <c r="M783" s="40"/>
      <c r="N783" s="40"/>
    </row>
    <row r="784" spans="2:14">
      <c r="B784" s="40"/>
      <c r="C784" s="40"/>
      <c r="D784" s="40"/>
      <c r="E784" s="40"/>
      <c r="F784" s="40"/>
      <c r="G784" s="40"/>
      <c r="H784" s="40"/>
      <c r="I784" s="40"/>
      <c r="J784" s="40"/>
      <c r="K784" s="40"/>
      <c r="L784" s="40"/>
      <c r="M784" s="40"/>
      <c r="N784" s="40"/>
    </row>
    <row r="785" spans="2:14">
      <c r="B785" s="40"/>
      <c r="C785" s="40"/>
      <c r="D785" s="40"/>
      <c r="E785" s="40"/>
      <c r="F785" s="40"/>
      <c r="G785" s="40"/>
      <c r="H785" s="40"/>
      <c r="I785" s="40"/>
      <c r="J785" s="40"/>
      <c r="K785" s="40"/>
      <c r="L785" s="40"/>
      <c r="M785" s="40"/>
      <c r="N785" s="40"/>
    </row>
    <row r="786" spans="2:14">
      <c r="B786" s="40"/>
      <c r="C786" s="40"/>
      <c r="D786" s="40"/>
      <c r="E786" s="40"/>
      <c r="F786" s="40"/>
      <c r="G786" s="40"/>
      <c r="H786" s="40"/>
      <c r="I786" s="40"/>
      <c r="J786" s="40"/>
      <c r="K786" s="40"/>
      <c r="L786" s="40"/>
      <c r="M786" s="40"/>
      <c r="N786" s="40"/>
    </row>
    <row r="787" spans="2:14">
      <c r="B787" s="40"/>
      <c r="C787" s="40"/>
      <c r="D787" s="40"/>
      <c r="E787" s="40"/>
      <c r="F787" s="40"/>
      <c r="G787" s="40"/>
      <c r="H787" s="40"/>
      <c r="I787" s="40"/>
      <c r="J787" s="40"/>
      <c r="K787" s="40"/>
      <c r="L787" s="40"/>
      <c r="M787" s="40"/>
      <c r="N787" s="40"/>
    </row>
    <row r="788" spans="2:14">
      <c r="B788" s="40"/>
      <c r="C788" s="40"/>
      <c r="D788" s="40"/>
      <c r="E788" s="40"/>
      <c r="F788" s="40"/>
      <c r="G788" s="40"/>
      <c r="H788" s="40"/>
      <c r="I788" s="40"/>
      <c r="J788" s="40"/>
      <c r="K788" s="40"/>
      <c r="L788" s="40"/>
      <c r="M788" s="40"/>
      <c r="N788" s="40"/>
    </row>
    <row r="789" spans="2:14">
      <c r="B789" s="40"/>
      <c r="C789" s="40"/>
      <c r="D789" s="40"/>
      <c r="E789" s="40"/>
      <c r="F789" s="40"/>
      <c r="G789" s="40"/>
      <c r="H789" s="40"/>
      <c r="I789" s="40"/>
      <c r="J789" s="40"/>
      <c r="K789" s="40"/>
      <c r="L789" s="40"/>
      <c r="M789" s="40"/>
      <c r="N789" s="40"/>
    </row>
    <row r="790" spans="2:14">
      <c r="B790" s="40"/>
      <c r="C790" s="40"/>
      <c r="D790" s="40"/>
      <c r="E790" s="40"/>
      <c r="F790" s="40"/>
      <c r="G790" s="40"/>
      <c r="H790" s="40"/>
      <c r="I790" s="40"/>
      <c r="J790" s="40"/>
      <c r="K790" s="40"/>
      <c r="L790" s="40"/>
      <c r="M790" s="40"/>
      <c r="N790" s="40"/>
    </row>
    <row r="791" spans="2:14">
      <c r="B791" s="40"/>
      <c r="C791" s="40"/>
      <c r="D791" s="40"/>
      <c r="E791" s="40"/>
      <c r="F791" s="40"/>
      <c r="G791" s="40"/>
      <c r="H791" s="40"/>
      <c r="I791" s="40"/>
      <c r="J791" s="40"/>
      <c r="K791" s="40"/>
      <c r="L791" s="40"/>
      <c r="M791" s="40"/>
      <c r="N791" s="40"/>
    </row>
    <row r="792" spans="2:14">
      <c r="B792" s="40"/>
      <c r="C792" s="40"/>
      <c r="D792" s="40"/>
      <c r="E792" s="40"/>
      <c r="F792" s="40"/>
      <c r="G792" s="40"/>
      <c r="H792" s="40"/>
      <c r="I792" s="40"/>
      <c r="J792" s="40"/>
      <c r="K792" s="40"/>
      <c r="L792" s="40"/>
      <c r="M792" s="40"/>
      <c r="N792" s="40"/>
    </row>
    <row r="793" spans="2:14">
      <c r="B793" s="40"/>
      <c r="C793" s="40"/>
      <c r="D793" s="40"/>
      <c r="E793" s="40"/>
      <c r="F793" s="40"/>
      <c r="G793" s="40"/>
      <c r="H793" s="40"/>
      <c r="I793" s="40"/>
      <c r="J793" s="40"/>
      <c r="K793" s="40"/>
      <c r="L793" s="40"/>
      <c r="M793" s="40"/>
      <c r="N793" s="40"/>
    </row>
    <row r="794" spans="2:14">
      <c r="B794" s="40"/>
      <c r="C794" s="40"/>
      <c r="D794" s="40"/>
      <c r="E794" s="40"/>
      <c r="F794" s="40"/>
      <c r="G794" s="40"/>
      <c r="H794" s="40"/>
      <c r="I794" s="40"/>
      <c r="J794" s="40"/>
      <c r="K794" s="40"/>
      <c r="L794" s="40"/>
      <c r="M794" s="40"/>
      <c r="N794" s="40"/>
    </row>
    <row r="795" spans="2:14">
      <c r="B795" s="40"/>
      <c r="C795" s="40"/>
      <c r="D795" s="40"/>
      <c r="E795" s="40"/>
      <c r="F795" s="40"/>
      <c r="G795" s="40"/>
      <c r="H795" s="40"/>
      <c r="I795" s="40"/>
      <c r="J795" s="40"/>
      <c r="K795" s="40"/>
      <c r="L795" s="40"/>
      <c r="M795" s="40"/>
      <c r="N795" s="40"/>
    </row>
    <row r="796" spans="2:14">
      <c r="B796" s="40"/>
      <c r="C796" s="40"/>
      <c r="D796" s="40"/>
      <c r="E796" s="40"/>
      <c r="F796" s="40"/>
      <c r="G796" s="40"/>
      <c r="H796" s="40"/>
      <c r="I796" s="40"/>
      <c r="J796" s="40"/>
      <c r="K796" s="40"/>
      <c r="L796" s="40"/>
      <c r="M796" s="40"/>
      <c r="N796" s="40"/>
    </row>
    <row r="797" spans="2:14">
      <c r="B797" s="40"/>
      <c r="C797" s="40"/>
      <c r="D797" s="40"/>
      <c r="E797" s="40"/>
      <c r="F797" s="40"/>
      <c r="G797" s="40"/>
      <c r="H797" s="40"/>
      <c r="I797" s="40"/>
      <c r="J797" s="40"/>
      <c r="K797" s="40"/>
      <c r="L797" s="40"/>
      <c r="M797" s="40"/>
      <c r="N797" s="40"/>
    </row>
    <row r="798" spans="2:14">
      <c r="B798" s="40"/>
      <c r="C798" s="40"/>
      <c r="D798" s="40"/>
      <c r="E798" s="40"/>
      <c r="F798" s="40"/>
      <c r="G798" s="40"/>
      <c r="H798" s="40"/>
      <c r="I798" s="40"/>
      <c r="J798" s="40"/>
      <c r="K798" s="40"/>
      <c r="L798" s="40"/>
      <c r="M798" s="40"/>
      <c r="N798" s="40"/>
    </row>
    <row r="799" spans="2:14">
      <c r="B799" s="40"/>
      <c r="C799" s="40"/>
      <c r="D799" s="40"/>
      <c r="E799" s="40"/>
      <c r="F799" s="40"/>
      <c r="G799" s="40"/>
      <c r="H799" s="40"/>
      <c r="I799" s="40"/>
      <c r="J799" s="40"/>
      <c r="K799" s="40"/>
      <c r="L799" s="40"/>
      <c r="M799" s="40"/>
      <c r="N799" s="40"/>
    </row>
    <row r="800" spans="2:14">
      <c r="B800" s="40"/>
      <c r="C800" s="40"/>
      <c r="D800" s="40"/>
      <c r="E800" s="40"/>
      <c r="F800" s="40"/>
      <c r="G800" s="40"/>
      <c r="H800" s="40"/>
      <c r="I800" s="40"/>
      <c r="J800" s="40"/>
      <c r="K800" s="40"/>
      <c r="L800" s="40"/>
      <c r="M800" s="40"/>
      <c r="N800" s="40"/>
    </row>
    <row r="801" spans="2:14">
      <c r="B801" s="40"/>
      <c r="C801" s="40"/>
      <c r="D801" s="40"/>
      <c r="E801" s="40"/>
      <c r="F801" s="40"/>
      <c r="G801" s="40"/>
      <c r="H801" s="40"/>
      <c r="I801" s="40"/>
      <c r="J801" s="40"/>
      <c r="K801" s="40"/>
      <c r="L801" s="40"/>
      <c r="M801" s="40"/>
      <c r="N801" s="40"/>
    </row>
    <row r="802" spans="2:14">
      <c r="B802" s="40"/>
      <c r="C802" s="40"/>
      <c r="D802" s="40"/>
      <c r="E802" s="40"/>
      <c r="F802" s="40"/>
      <c r="G802" s="40"/>
      <c r="H802" s="40"/>
      <c r="I802" s="40"/>
      <c r="J802" s="40"/>
      <c r="K802" s="40"/>
      <c r="L802" s="40"/>
      <c r="M802" s="40"/>
      <c r="N802" s="40"/>
    </row>
    <row r="803" spans="2:14">
      <c r="B803" s="40"/>
      <c r="C803" s="40"/>
      <c r="D803" s="40"/>
      <c r="E803" s="40"/>
      <c r="F803" s="40"/>
      <c r="G803" s="40"/>
      <c r="H803" s="40"/>
      <c r="I803" s="40"/>
      <c r="J803" s="40"/>
      <c r="K803" s="40"/>
      <c r="L803" s="40"/>
      <c r="M803" s="40"/>
      <c r="N803" s="40"/>
    </row>
    <row r="804" spans="2:14">
      <c r="B804" s="40"/>
      <c r="C804" s="40"/>
      <c r="D804" s="40"/>
      <c r="E804" s="40"/>
      <c r="F804" s="40"/>
      <c r="G804" s="40"/>
      <c r="H804" s="40"/>
      <c r="I804" s="40"/>
      <c r="J804" s="40"/>
      <c r="K804" s="40"/>
      <c r="L804" s="40"/>
      <c r="M804" s="40"/>
      <c r="N804" s="40"/>
    </row>
    <row r="805" spans="2:14">
      <c r="B805" s="40"/>
      <c r="C805" s="40"/>
      <c r="D805" s="40"/>
      <c r="E805" s="40"/>
      <c r="F805" s="40"/>
      <c r="G805" s="40"/>
      <c r="H805" s="40"/>
      <c r="I805" s="40"/>
      <c r="J805" s="40"/>
      <c r="K805" s="40"/>
      <c r="L805" s="40"/>
      <c r="M805" s="40"/>
      <c r="N805" s="40"/>
    </row>
    <row r="806" spans="2:14">
      <c r="B806" s="40"/>
      <c r="C806" s="40"/>
      <c r="D806" s="40"/>
      <c r="E806" s="40"/>
      <c r="F806" s="40"/>
      <c r="G806" s="40"/>
      <c r="H806" s="40"/>
      <c r="I806" s="40"/>
      <c r="J806" s="40"/>
      <c r="K806" s="40"/>
      <c r="L806" s="40"/>
      <c r="M806" s="40"/>
      <c r="N806" s="40"/>
    </row>
    <row r="807" spans="2:14">
      <c r="B807" s="40"/>
      <c r="C807" s="40"/>
      <c r="D807" s="40"/>
      <c r="E807" s="40"/>
      <c r="F807" s="40"/>
      <c r="G807" s="40"/>
      <c r="H807" s="40"/>
      <c r="I807" s="40"/>
      <c r="J807" s="40"/>
      <c r="K807" s="40"/>
      <c r="L807" s="40"/>
      <c r="M807" s="40"/>
      <c r="N807" s="40"/>
    </row>
    <row r="808" spans="2:14">
      <c r="B808" s="40"/>
      <c r="C808" s="40"/>
      <c r="D808" s="40"/>
      <c r="E808" s="40"/>
      <c r="F808" s="40"/>
      <c r="G808" s="40"/>
      <c r="H808" s="40"/>
      <c r="I808" s="40"/>
      <c r="J808" s="40"/>
      <c r="K808" s="40"/>
      <c r="L808" s="40"/>
      <c r="M808" s="40"/>
      <c r="N808" s="40"/>
    </row>
    <row r="809" spans="2:14">
      <c r="B809" s="40"/>
      <c r="C809" s="40"/>
      <c r="D809" s="40"/>
      <c r="E809" s="40"/>
      <c r="F809" s="40"/>
      <c r="G809" s="40"/>
      <c r="H809" s="40"/>
      <c r="I809" s="40"/>
      <c r="J809" s="40"/>
      <c r="K809" s="40"/>
      <c r="L809" s="40"/>
      <c r="M809" s="40"/>
      <c r="N809" s="40"/>
    </row>
    <row r="810" spans="2:14">
      <c r="B810" s="40"/>
      <c r="C810" s="40"/>
      <c r="D810" s="40"/>
      <c r="E810" s="40"/>
      <c r="F810" s="40"/>
      <c r="G810" s="40"/>
      <c r="H810" s="40"/>
      <c r="I810" s="40"/>
      <c r="J810" s="40"/>
      <c r="K810" s="40"/>
      <c r="L810" s="40"/>
      <c r="M810" s="40"/>
      <c r="N810" s="40"/>
    </row>
    <row r="811" spans="2:14">
      <c r="B811" s="40"/>
      <c r="C811" s="40"/>
      <c r="D811" s="40"/>
      <c r="E811" s="40"/>
      <c r="F811" s="40"/>
      <c r="G811" s="40"/>
      <c r="H811" s="40"/>
      <c r="I811" s="40"/>
      <c r="J811" s="40"/>
      <c r="K811" s="40"/>
      <c r="L811" s="40"/>
      <c r="M811" s="40"/>
      <c r="N811" s="40"/>
    </row>
    <row r="812" spans="2:14">
      <c r="B812" s="40"/>
      <c r="C812" s="40"/>
      <c r="D812" s="40"/>
      <c r="E812" s="40"/>
      <c r="F812" s="40"/>
      <c r="G812" s="40"/>
      <c r="H812" s="40"/>
      <c r="I812" s="40"/>
      <c r="J812" s="40"/>
      <c r="K812" s="40"/>
      <c r="L812" s="40"/>
      <c r="M812" s="40"/>
      <c r="N812" s="40"/>
    </row>
    <row r="813" spans="2:14">
      <c r="B813" s="40"/>
      <c r="C813" s="40"/>
      <c r="D813" s="40"/>
      <c r="E813" s="40"/>
      <c r="F813" s="40"/>
      <c r="G813" s="40"/>
      <c r="H813" s="40"/>
      <c r="I813" s="40"/>
      <c r="J813" s="40"/>
      <c r="K813" s="40"/>
      <c r="L813" s="40"/>
      <c r="M813" s="40"/>
      <c r="N813" s="40"/>
    </row>
    <row r="814" spans="2:14">
      <c r="B814" s="40"/>
      <c r="C814" s="40"/>
      <c r="D814" s="40"/>
      <c r="E814" s="40"/>
      <c r="F814" s="40"/>
      <c r="G814" s="40"/>
      <c r="H814" s="40"/>
      <c r="I814" s="40"/>
      <c r="J814" s="40"/>
      <c r="K814" s="40"/>
      <c r="L814" s="40"/>
      <c r="M814" s="40"/>
      <c r="N814" s="40"/>
    </row>
    <row r="815" spans="2:14">
      <c r="B815" s="40"/>
      <c r="C815" s="40"/>
      <c r="D815" s="40"/>
      <c r="E815" s="40"/>
      <c r="F815" s="40"/>
      <c r="G815" s="40"/>
      <c r="H815" s="40"/>
      <c r="I815" s="40"/>
      <c r="J815" s="40"/>
      <c r="K815" s="40"/>
      <c r="L815" s="40"/>
      <c r="M815" s="40"/>
      <c r="N815" s="40"/>
    </row>
    <row r="816" spans="2:14">
      <c r="B816" s="40"/>
      <c r="C816" s="40"/>
      <c r="D816" s="40"/>
      <c r="E816" s="40"/>
      <c r="F816" s="40"/>
      <c r="G816" s="40"/>
      <c r="H816" s="40"/>
      <c r="I816" s="40"/>
      <c r="J816" s="40"/>
      <c r="K816" s="40"/>
      <c r="L816" s="40"/>
      <c r="M816" s="40"/>
      <c r="N816" s="40"/>
    </row>
    <row r="817" spans="2:14">
      <c r="B817" s="40"/>
      <c r="C817" s="40"/>
      <c r="D817" s="40"/>
      <c r="E817" s="40"/>
      <c r="F817" s="40"/>
      <c r="G817" s="40"/>
      <c r="H817" s="40"/>
      <c r="I817" s="40"/>
      <c r="J817" s="40"/>
      <c r="K817" s="40"/>
      <c r="L817" s="40"/>
      <c r="M817" s="40"/>
      <c r="N817" s="40"/>
    </row>
    <row r="818" spans="2:14">
      <c r="B818" s="40"/>
      <c r="C818" s="40"/>
      <c r="D818" s="40"/>
      <c r="E818" s="40"/>
      <c r="F818" s="40"/>
      <c r="G818" s="40"/>
      <c r="H818" s="40"/>
      <c r="I818" s="40"/>
      <c r="J818" s="40"/>
      <c r="K818" s="40"/>
      <c r="L818" s="40"/>
      <c r="M818" s="40"/>
      <c r="N818" s="40"/>
    </row>
    <row r="819" spans="2:14">
      <c r="B819" s="40"/>
      <c r="C819" s="40"/>
      <c r="D819" s="40"/>
      <c r="E819" s="40"/>
      <c r="F819" s="40"/>
      <c r="G819" s="40"/>
      <c r="H819" s="40"/>
      <c r="I819" s="40"/>
      <c r="J819" s="40"/>
      <c r="K819" s="40"/>
      <c r="L819" s="40"/>
      <c r="M819" s="40"/>
      <c r="N819" s="40"/>
    </row>
    <row r="820" spans="2:14">
      <c r="B820" s="40"/>
      <c r="C820" s="40"/>
      <c r="D820" s="40"/>
      <c r="E820" s="40"/>
      <c r="F820" s="40"/>
      <c r="G820" s="40"/>
      <c r="H820" s="40"/>
      <c r="I820" s="40"/>
      <c r="J820" s="40"/>
      <c r="K820" s="40"/>
      <c r="L820" s="40"/>
      <c r="M820" s="40"/>
      <c r="N820" s="40"/>
    </row>
    <row r="821" spans="2:14">
      <c r="B821" s="40"/>
      <c r="C821" s="40"/>
      <c r="D821" s="40"/>
      <c r="E821" s="40"/>
      <c r="F821" s="40"/>
      <c r="G821" s="40"/>
      <c r="H821" s="40"/>
      <c r="I821" s="40"/>
      <c r="J821" s="40"/>
      <c r="K821" s="40"/>
      <c r="L821" s="40"/>
      <c r="M821" s="40"/>
      <c r="N821" s="40"/>
    </row>
    <row r="822" spans="2:14">
      <c r="B822" s="40"/>
      <c r="C822" s="40"/>
      <c r="D822" s="40"/>
      <c r="E822" s="40"/>
      <c r="F822" s="40"/>
      <c r="G822" s="40"/>
      <c r="H822" s="40"/>
      <c r="I822" s="40"/>
      <c r="J822" s="40"/>
      <c r="K822" s="40"/>
      <c r="L822" s="40"/>
      <c r="M822" s="40"/>
      <c r="N822" s="40"/>
    </row>
    <row r="823" spans="2:14">
      <c r="B823" s="40"/>
      <c r="C823" s="40"/>
      <c r="D823" s="40"/>
      <c r="E823" s="40"/>
      <c r="F823" s="40"/>
      <c r="G823" s="40"/>
      <c r="H823" s="40"/>
      <c r="I823" s="40"/>
      <c r="J823" s="40"/>
      <c r="K823" s="40"/>
      <c r="L823" s="40"/>
      <c r="M823" s="40"/>
      <c r="N823" s="40"/>
    </row>
    <row r="824" spans="2:14">
      <c r="B824" s="40"/>
      <c r="C824" s="40"/>
      <c r="D824" s="40"/>
      <c r="E824" s="40"/>
      <c r="F824" s="40"/>
      <c r="G824" s="40"/>
      <c r="H824" s="40"/>
      <c r="I824" s="40"/>
      <c r="J824" s="40"/>
      <c r="K824" s="40"/>
      <c r="L824" s="40"/>
      <c r="M824" s="40"/>
      <c r="N824" s="40"/>
    </row>
    <row r="825" spans="2:14">
      <c r="B825" s="40"/>
      <c r="C825" s="40"/>
      <c r="D825" s="40"/>
      <c r="E825" s="40"/>
      <c r="F825" s="40"/>
      <c r="G825" s="40"/>
      <c r="H825" s="40"/>
      <c r="I825" s="40"/>
      <c r="J825" s="40"/>
      <c r="K825" s="40"/>
      <c r="L825" s="40"/>
      <c r="M825" s="40"/>
      <c r="N825" s="40"/>
    </row>
    <row r="826" spans="2:14">
      <c r="B826" s="40"/>
      <c r="C826" s="40"/>
      <c r="D826" s="40"/>
      <c r="E826" s="40"/>
      <c r="F826" s="40"/>
      <c r="G826" s="40"/>
      <c r="H826" s="40"/>
      <c r="I826" s="40"/>
      <c r="J826" s="40"/>
      <c r="K826" s="40"/>
      <c r="L826" s="40"/>
      <c r="M826" s="40"/>
      <c r="N826" s="40"/>
    </row>
    <row r="827" spans="2:14">
      <c r="B827" s="40"/>
      <c r="C827" s="40"/>
      <c r="D827" s="40"/>
      <c r="E827" s="40"/>
      <c r="F827" s="40"/>
      <c r="G827" s="40"/>
      <c r="H827" s="40"/>
      <c r="I827" s="40"/>
      <c r="J827" s="40"/>
      <c r="K827" s="40"/>
      <c r="L827" s="40"/>
      <c r="M827" s="40"/>
      <c r="N827" s="40"/>
    </row>
    <row r="828" spans="2:14">
      <c r="B828" s="40"/>
      <c r="C828" s="40"/>
      <c r="D828" s="40"/>
      <c r="E828" s="40"/>
      <c r="F828" s="40"/>
      <c r="G828" s="40"/>
      <c r="H828" s="40"/>
      <c r="I828" s="40"/>
      <c r="J828" s="40"/>
      <c r="K828" s="40"/>
      <c r="L828" s="40"/>
      <c r="M828" s="40"/>
      <c r="N828" s="40"/>
    </row>
    <row r="829" spans="2:14">
      <c r="B829" s="40"/>
      <c r="C829" s="40"/>
      <c r="D829" s="40"/>
      <c r="E829" s="40"/>
      <c r="F829" s="40"/>
      <c r="G829" s="40"/>
      <c r="H829" s="40"/>
      <c r="I829" s="40"/>
      <c r="J829" s="40"/>
      <c r="K829" s="40"/>
      <c r="L829" s="40"/>
      <c r="M829" s="40"/>
      <c r="N829" s="40"/>
    </row>
    <row r="830" spans="2:14">
      <c r="B830" s="40"/>
      <c r="C830" s="40"/>
      <c r="D830" s="40"/>
      <c r="E830" s="40"/>
      <c r="F830" s="40"/>
      <c r="G830" s="40"/>
      <c r="H830" s="40"/>
      <c r="I830" s="40"/>
      <c r="J830" s="40"/>
      <c r="K830" s="40"/>
      <c r="L830" s="40"/>
      <c r="M830" s="40"/>
      <c r="N830" s="40"/>
    </row>
    <row r="831" spans="2:14">
      <c r="B831" s="40"/>
      <c r="C831" s="40"/>
      <c r="D831" s="40"/>
      <c r="E831" s="40"/>
      <c r="F831" s="40"/>
      <c r="G831" s="40"/>
      <c r="H831" s="40"/>
      <c r="I831" s="40"/>
      <c r="J831" s="40"/>
      <c r="K831" s="40"/>
      <c r="L831" s="40"/>
      <c r="M831" s="40"/>
      <c r="N831" s="40"/>
    </row>
    <row r="832" spans="2:14">
      <c r="B832" s="40"/>
      <c r="C832" s="40"/>
      <c r="D832" s="40"/>
      <c r="E832" s="40"/>
      <c r="F832" s="40"/>
      <c r="G832" s="40"/>
      <c r="H832" s="40"/>
      <c r="I832" s="40"/>
      <c r="J832" s="40"/>
      <c r="K832" s="40"/>
      <c r="L832" s="40"/>
      <c r="M832" s="40"/>
      <c r="N832" s="40"/>
    </row>
    <row r="833" spans="2:14">
      <c r="B833" s="40"/>
      <c r="C833" s="40"/>
      <c r="D833" s="40"/>
      <c r="E833" s="40"/>
      <c r="F833" s="40"/>
      <c r="G833" s="40"/>
      <c r="H833" s="40"/>
      <c r="I833" s="40"/>
      <c r="J833" s="40"/>
      <c r="K833" s="40"/>
      <c r="L833" s="40"/>
      <c r="M833" s="40"/>
      <c r="N833" s="40"/>
    </row>
    <row r="834" spans="2:14">
      <c r="B834" s="40"/>
      <c r="C834" s="40"/>
      <c r="D834" s="40"/>
      <c r="E834" s="40"/>
      <c r="F834" s="40"/>
      <c r="G834" s="40"/>
      <c r="H834" s="40"/>
      <c r="I834" s="40"/>
      <c r="J834" s="40"/>
      <c r="K834" s="40"/>
      <c r="L834" s="40"/>
      <c r="M834" s="40"/>
      <c r="N834" s="40"/>
    </row>
    <row r="835" spans="2:14">
      <c r="B835" s="40"/>
      <c r="C835" s="40"/>
      <c r="D835" s="40"/>
      <c r="E835" s="40"/>
      <c r="F835" s="40"/>
      <c r="G835" s="40"/>
      <c r="H835" s="40"/>
      <c r="I835" s="40"/>
      <c r="J835" s="40"/>
      <c r="K835" s="40"/>
      <c r="L835" s="40"/>
      <c r="M835" s="40"/>
      <c r="N835" s="40"/>
    </row>
    <row r="836" spans="2:14">
      <c r="B836" s="40"/>
      <c r="C836" s="40"/>
      <c r="D836" s="40"/>
      <c r="E836" s="40"/>
      <c r="F836" s="40"/>
      <c r="G836" s="40"/>
      <c r="H836" s="40"/>
      <c r="I836" s="40"/>
      <c r="J836" s="40"/>
      <c r="K836" s="40"/>
      <c r="L836" s="40"/>
      <c r="M836" s="40"/>
      <c r="N836" s="40"/>
    </row>
    <row r="837" spans="2:14">
      <c r="B837" s="40"/>
      <c r="C837" s="40"/>
      <c r="D837" s="40"/>
      <c r="E837" s="40"/>
      <c r="F837" s="40"/>
      <c r="G837" s="40"/>
      <c r="H837" s="40"/>
      <c r="I837" s="40"/>
      <c r="J837" s="40"/>
      <c r="K837" s="40"/>
      <c r="L837" s="40"/>
      <c r="M837" s="40"/>
      <c r="N837" s="40"/>
    </row>
    <row r="838" spans="2:14">
      <c r="B838" s="40"/>
      <c r="C838" s="40"/>
      <c r="D838" s="40"/>
      <c r="E838" s="40"/>
      <c r="F838" s="40"/>
      <c r="G838" s="40"/>
      <c r="H838" s="40"/>
      <c r="I838" s="40"/>
      <c r="J838" s="40"/>
      <c r="K838" s="40"/>
      <c r="L838" s="40"/>
      <c r="M838" s="40"/>
      <c r="N838" s="40"/>
    </row>
    <row r="839" spans="2:14">
      <c r="B839" s="40"/>
      <c r="C839" s="40"/>
      <c r="D839" s="40"/>
      <c r="E839" s="40"/>
      <c r="F839" s="40"/>
      <c r="G839" s="40"/>
      <c r="H839" s="40"/>
      <c r="I839" s="40"/>
      <c r="J839" s="40"/>
      <c r="K839" s="40"/>
      <c r="L839" s="40"/>
      <c r="M839" s="40"/>
      <c r="N839" s="40"/>
    </row>
    <row r="840" spans="2:14">
      <c r="B840" s="40"/>
      <c r="C840" s="40"/>
      <c r="D840" s="40"/>
      <c r="E840" s="40"/>
      <c r="F840" s="40"/>
      <c r="G840" s="40"/>
      <c r="H840" s="40"/>
      <c r="I840" s="40"/>
      <c r="J840" s="40"/>
      <c r="K840" s="40"/>
      <c r="L840" s="40"/>
      <c r="M840" s="40"/>
      <c r="N840" s="40"/>
    </row>
    <row r="841" spans="2:14">
      <c r="B841" s="40"/>
      <c r="C841" s="40"/>
      <c r="D841" s="40"/>
      <c r="E841" s="40"/>
      <c r="F841" s="40"/>
      <c r="G841" s="40"/>
      <c r="H841" s="40"/>
      <c r="I841" s="40"/>
      <c r="J841" s="40"/>
      <c r="K841" s="40"/>
      <c r="L841" s="40"/>
      <c r="M841" s="40"/>
      <c r="N841" s="40"/>
    </row>
    <row r="842" spans="2:14">
      <c r="B842" s="40"/>
      <c r="C842" s="40"/>
      <c r="D842" s="40"/>
      <c r="E842" s="40"/>
      <c r="F842" s="40"/>
      <c r="G842" s="40"/>
      <c r="H842" s="40"/>
      <c r="I842" s="40"/>
      <c r="J842" s="40"/>
      <c r="K842" s="40"/>
      <c r="L842" s="40"/>
      <c r="M842" s="40"/>
      <c r="N842" s="40"/>
    </row>
    <row r="843" spans="2:14">
      <c r="B843" s="40"/>
      <c r="C843" s="40"/>
      <c r="D843" s="40"/>
      <c r="E843" s="40"/>
      <c r="F843" s="40"/>
      <c r="G843" s="40"/>
      <c r="H843" s="40"/>
      <c r="I843" s="40"/>
      <c r="J843" s="40"/>
      <c r="K843" s="40"/>
      <c r="L843" s="40"/>
      <c r="M843" s="40"/>
      <c r="N843" s="40"/>
    </row>
    <row r="844" spans="2:14">
      <c r="B844" s="40"/>
      <c r="C844" s="40"/>
      <c r="D844" s="40"/>
      <c r="E844" s="40"/>
      <c r="F844" s="40"/>
      <c r="G844" s="40"/>
      <c r="H844" s="40"/>
      <c r="I844" s="40"/>
      <c r="J844" s="40"/>
      <c r="K844" s="40"/>
      <c r="L844" s="40"/>
      <c r="M844" s="40"/>
      <c r="N844" s="40"/>
    </row>
    <row r="845" spans="2:14">
      <c r="B845" s="40"/>
      <c r="C845" s="40"/>
      <c r="D845" s="40"/>
      <c r="E845" s="40"/>
      <c r="F845" s="40"/>
      <c r="G845" s="40"/>
      <c r="H845" s="40"/>
      <c r="I845" s="40"/>
      <c r="J845" s="40"/>
      <c r="K845" s="40"/>
      <c r="L845" s="40"/>
      <c r="M845" s="40"/>
      <c r="N845" s="40"/>
    </row>
    <row r="846" spans="2:14">
      <c r="B846" s="40"/>
      <c r="C846" s="40"/>
      <c r="D846" s="40"/>
      <c r="E846" s="40"/>
      <c r="F846" s="40"/>
      <c r="G846" s="40"/>
      <c r="H846" s="40"/>
      <c r="I846" s="40"/>
      <c r="J846" s="40"/>
      <c r="K846" s="40"/>
      <c r="L846" s="40"/>
      <c r="M846" s="40"/>
      <c r="N846" s="40"/>
    </row>
    <row r="847" spans="2:14">
      <c r="B847" s="40"/>
      <c r="C847" s="40"/>
      <c r="D847" s="40"/>
      <c r="E847" s="40"/>
      <c r="F847" s="40"/>
      <c r="G847" s="40"/>
      <c r="H847" s="40"/>
      <c r="I847" s="40"/>
      <c r="J847" s="40"/>
      <c r="K847" s="40"/>
      <c r="L847" s="40"/>
      <c r="M847" s="40"/>
      <c r="N847" s="40"/>
    </row>
    <row r="848" spans="2:14">
      <c r="B848" s="40"/>
      <c r="C848" s="40"/>
      <c r="D848" s="40"/>
      <c r="E848" s="40"/>
      <c r="F848" s="40"/>
      <c r="G848" s="40"/>
      <c r="H848" s="40"/>
      <c r="I848" s="40"/>
      <c r="J848" s="40"/>
      <c r="K848" s="40"/>
      <c r="L848" s="40"/>
      <c r="M848" s="40"/>
      <c r="N848" s="40"/>
    </row>
    <row r="849" spans="2:14">
      <c r="B849" s="40"/>
      <c r="C849" s="40"/>
      <c r="D849" s="40"/>
      <c r="E849" s="40"/>
      <c r="F849" s="40"/>
      <c r="G849" s="40"/>
      <c r="H849" s="40"/>
      <c r="I849" s="40"/>
      <c r="J849" s="40"/>
      <c r="K849" s="40"/>
      <c r="L849" s="40"/>
      <c r="M849" s="40"/>
      <c r="N849" s="40"/>
    </row>
    <row r="850" spans="2:14">
      <c r="B850" s="40"/>
      <c r="C850" s="40"/>
      <c r="D850" s="40"/>
      <c r="E850" s="40"/>
      <c r="F850" s="40"/>
      <c r="G850" s="40"/>
      <c r="H850" s="40"/>
      <c r="I850" s="40"/>
      <c r="J850" s="40"/>
      <c r="K850" s="40"/>
      <c r="L850" s="40"/>
      <c r="M850" s="40"/>
      <c r="N850" s="40"/>
    </row>
    <row r="851" spans="2:14">
      <c r="B851" s="40"/>
      <c r="C851" s="40"/>
      <c r="D851" s="40"/>
      <c r="E851" s="40"/>
      <c r="F851" s="40"/>
      <c r="G851" s="40"/>
      <c r="H851" s="40"/>
      <c r="I851" s="40"/>
      <c r="J851" s="40"/>
      <c r="K851" s="40"/>
      <c r="L851" s="40"/>
      <c r="M851" s="40"/>
      <c r="N851" s="40"/>
    </row>
    <row r="852" spans="2:14">
      <c r="B852" s="40"/>
      <c r="C852" s="40"/>
      <c r="D852" s="40"/>
      <c r="E852" s="40"/>
      <c r="F852" s="40"/>
      <c r="G852" s="40"/>
      <c r="H852" s="40"/>
      <c r="I852" s="40"/>
      <c r="J852" s="40"/>
      <c r="K852" s="40"/>
      <c r="L852" s="40"/>
      <c r="M852" s="40"/>
      <c r="N852" s="40"/>
    </row>
    <row r="853" spans="2:14">
      <c r="B853" s="40"/>
      <c r="C853" s="40"/>
      <c r="D853" s="40"/>
      <c r="E853" s="40"/>
      <c r="F853" s="40"/>
      <c r="G853" s="40"/>
      <c r="H853" s="40"/>
      <c r="I853" s="40"/>
      <c r="J853" s="40"/>
      <c r="K853" s="40"/>
      <c r="L853" s="40"/>
      <c r="M853" s="40"/>
      <c r="N853" s="40"/>
    </row>
    <row r="854" spans="2:14">
      <c r="B854" s="40"/>
      <c r="C854" s="40"/>
      <c r="D854" s="40"/>
      <c r="E854" s="40"/>
      <c r="F854" s="40"/>
      <c r="G854" s="40"/>
      <c r="H854" s="40"/>
      <c r="I854" s="40"/>
      <c r="J854" s="40"/>
      <c r="K854" s="40"/>
      <c r="L854" s="40"/>
      <c r="M854" s="40"/>
      <c r="N854" s="40"/>
    </row>
    <row r="855" spans="2:14">
      <c r="B855" s="40"/>
      <c r="C855" s="40"/>
      <c r="D855" s="40"/>
      <c r="E855" s="40"/>
      <c r="F855" s="40"/>
      <c r="G855" s="40"/>
      <c r="H855" s="40"/>
      <c r="I855" s="40"/>
      <c r="J855" s="40"/>
      <c r="K855" s="40"/>
      <c r="L855" s="40"/>
      <c r="M855" s="40"/>
      <c r="N855" s="40"/>
    </row>
    <row r="856" spans="2:14">
      <c r="B856" s="40"/>
      <c r="C856" s="40"/>
      <c r="D856" s="40"/>
      <c r="E856" s="40"/>
      <c r="F856" s="40"/>
      <c r="G856" s="40"/>
      <c r="H856" s="40"/>
      <c r="I856" s="40"/>
      <c r="J856" s="40"/>
      <c r="K856" s="40"/>
      <c r="L856" s="40"/>
      <c r="M856" s="40"/>
      <c r="N856" s="40"/>
    </row>
    <row r="857" spans="2:14">
      <c r="B857" s="40"/>
      <c r="C857" s="40"/>
      <c r="D857" s="40"/>
      <c r="E857" s="40"/>
      <c r="F857" s="40"/>
      <c r="G857" s="40"/>
      <c r="H857" s="40"/>
      <c r="I857" s="40"/>
      <c r="J857" s="40"/>
      <c r="K857" s="40"/>
      <c r="L857" s="40"/>
      <c r="M857" s="40"/>
      <c r="N857" s="40"/>
    </row>
    <row r="858" spans="2:14">
      <c r="B858" s="40"/>
      <c r="C858" s="40"/>
      <c r="D858" s="40"/>
      <c r="E858" s="40"/>
      <c r="F858" s="40"/>
      <c r="G858" s="40"/>
      <c r="H858" s="40"/>
      <c r="I858" s="40"/>
      <c r="J858" s="40"/>
      <c r="K858" s="40"/>
      <c r="L858" s="40"/>
      <c r="M858" s="40"/>
      <c r="N858" s="40"/>
    </row>
    <row r="859" spans="2:14">
      <c r="B859" s="40"/>
      <c r="C859" s="40"/>
      <c r="D859" s="40"/>
      <c r="E859" s="40"/>
      <c r="F859" s="40"/>
      <c r="G859" s="40"/>
      <c r="H859" s="40"/>
      <c r="I859" s="40"/>
      <c r="J859" s="40"/>
      <c r="K859" s="40"/>
      <c r="L859" s="40"/>
      <c r="M859" s="40"/>
      <c r="N859" s="40"/>
    </row>
    <row r="860" spans="2:14">
      <c r="B860" s="40"/>
      <c r="C860" s="40"/>
      <c r="D860" s="40"/>
      <c r="E860" s="40"/>
      <c r="F860" s="40"/>
      <c r="G860" s="40"/>
      <c r="H860" s="40"/>
      <c r="I860" s="40"/>
      <c r="J860" s="40"/>
      <c r="K860" s="40"/>
      <c r="L860" s="40"/>
      <c r="M860" s="40"/>
      <c r="N860" s="40"/>
    </row>
    <row r="861" spans="2:14">
      <c r="B861" s="40"/>
      <c r="C861" s="40"/>
      <c r="D861" s="40"/>
      <c r="E861" s="40"/>
      <c r="F861" s="40"/>
      <c r="G861" s="40"/>
      <c r="H861" s="40"/>
      <c r="I861" s="40"/>
      <c r="J861" s="40"/>
      <c r="K861" s="40"/>
      <c r="L861" s="40"/>
      <c r="M861" s="40"/>
      <c r="N861" s="40"/>
    </row>
    <row r="862" spans="2:14">
      <c r="B862" s="40"/>
      <c r="C862" s="40"/>
      <c r="D862" s="40"/>
      <c r="E862" s="40"/>
      <c r="F862" s="40"/>
      <c r="G862" s="40"/>
      <c r="H862" s="40"/>
      <c r="I862" s="40"/>
      <c r="J862" s="40"/>
      <c r="K862" s="40"/>
      <c r="L862" s="40"/>
      <c r="M862" s="40"/>
      <c r="N862" s="40"/>
    </row>
    <row r="863" spans="2:14">
      <c r="B863" s="40"/>
      <c r="C863" s="40"/>
      <c r="D863" s="40"/>
      <c r="E863" s="40"/>
      <c r="F863" s="40"/>
      <c r="G863" s="40"/>
      <c r="H863" s="40"/>
      <c r="I863" s="40"/>
      <c r="J863" s="40"/>
      <c r="K863" s="40"/>
      <c r="L863" s="40"/>
      <c r="M863" s="40"/>
      <c r="N863" s="40"/>
    </row>
    <row r="864" spans="2:14">
      <c r="B864" s="40"/>
      <c r="C864" s="40"/>
      <c r="D864" s="40"/>
      <c r="E864" s="40"/>
      <c r="F864" s="40"/>
      <c r="G864" s="40"/>
      <c r="H864" s="40"/>
      <c r="I864" s="40"/>
      <c r="J864" s="40"/>
      <c r="K864" s="40"/>
      <c r="L864" s="40"/>
      <c r="M864" s="40"/>
      <c r="N864" s="40"/>
    </row>
    <row r="865" spans="2:14">
      <c r="B865" s="40"/>
      <c r="C865" s="40"/>
      <c r="D865" s="40"/>
      <c r="E865" s="40"/>
      <c r="F865" s="40"/>
      <c r="G865" s="40"/>
      <c r="H865" s="40"/>
      <c r="I865" s="40"/>
      <c r="J865" s="40"/>
      <c r="K865" s="40"/>
      <c r="L865" s="40"/>
      <c r="M865" s="40"/>
      <c r="N865" s="40"/>
    </row>
    <row r="866" spans="2:14">
      <c r="B866" s="40"/>
      <c r="C866" s="40"/>
      <c r="D866" s="40"/>
      <c r="E866" s="40"/>
      <c r="F866" s="40"/>
      <c r="G866" s="40"/>
      <c r="H866" s="40"/>
      <c r="I866" s="40"/>
      <c r="J866" s="40"/>
      <c r="K866" s="40"/>
      <c r="L866" s="40"/>
      <c r="M866" s="40"/>
      <c r="N866" s="40"/>
    </row>
    <row r="867" spans="2:14">
      <c r="B867" s="40"/>
      <c r="C867" s="40"/>
      <c r="D867" s="40"/>
      <c r="E867" s="40"/>
      <c r="F867" s="40"/>
      <c r="G867" s="40"/>
      <c r="H867" s="40"/>
      <c r="I867" s="40"/>
      <c r="J867" s="40"/>
      <c r="K867" s="40"/>
      <c r="L867" s="40"/>
      <c r="M867" s="40"/>
      <c r="N867" s="40"/>
    </row>
    <row r="868" spans="2:14">
      <c r="B868" s="40"/>
      <c r="C868" s="40"/>
      <c r="D868" s="40"/>
      <c r="E868" s="40"/>
      <c r="F868" s="40"/>
      <c r="G868" s="40"/>
      <c r="H868" s="40"/>
      <c r="I868" s="40"/>
      <c r="J868" s="40"/>
      <c r="K868" s="40"/>
      <c r="L868" s="40"/>
      <c r="M868" s="40"/>
      <c r="N868" s="40"/>
    </row>
    <row r="869" spans="2:14">
      <c r="B869" s="40"/>
      <c r="C869" s="40"/>
      <c r="D869" s="40"/>
      <c r="E869" s="40"/>
      <c r="F869" s="40"/>
      <c r="G869" s="40"/>
      <c r="H869" s="40"/>
      <c r="I869" s="40"/>
      <c r="J869" s="40"/>
      <c r="K869" s="40"/>
      <c r="L869" s="40"/>
      <c r="M869" s="40"/>
      <c r="N869" s="40"/>
    </row>
    <row r="870" spans="2:14">
      <c r="B870" s="40"/>
      <c r="C870" s="40"/>
      <c r="D870" s="40"/>
      <c r="E870" s="40"/>
      <c r="F870" s="40"/>
      <c r="G870" s="40"/>
      <c r="H870" s="40"/>
      <c r="I870" s="40"/>
      <c r="J870" s="40"/>
      <c r="K870" s="40"/>
      <c r="L870" s="40"/>
      <c r="M870" s="40"/>
      <c r="N870" s="40"/>
    </row>
    <row r="871" spans="2:14">
      <c r="B871" s="40"/>
      <c r="C871" s="40"/>
      <c r="D871" s="40"/>
      <c r="E871" s="40"/>
      <c r="F871" s="40"/>
      <c r="G871" s="40"/>
      <c r="H871" s="40"/>
      <c r="I871" s="40"/>
      <c r="J871" s="40"/>
      <c r="K871" s="40"/>
      <c r="L871" s="40"/>
      <c r="M871" s="40"/>
      <c r="N871" s="40"/>
    </row>
    <row r="872" spans="2:14">
      <c r="B872" s="40"/>
      <c r="C872" s="40"/>
      <c r="D872" s="40"/>
      <c r="E872" s="40"/>
      <c r="F872" s="40"/>
      <c r="G872" s="40"/>
      <c r="H872" s="40"/>
      <c r="I872" s="40"/>
      <c r="J872" s="40"/>
      <c r="K872" s="40"/>
      <c r="L872" s="40"/>
      <c r="M872" s="40"/>
      <c r="N872" s="40"/>
    </row>
    <row r="873" spans="2:14">
      <c r="B873" s="40"/>
      <c r="C873" s="40"/>
      <c r="D873" s="40"/>
      <c r="E873" s="40"/>
      <c r="F873" s="40"/>
      <c r="G873" s="40"/>
      <c r="H873" s="40"/>
      <c r="I873" s="40"/>
      <c r="J873" s="40"/>
      <c r="K873" s="40"/>
      <c r="L873" s="40"/>
      <c r="M873" s="40"/>
      <c r="N873" s="40"/>
    </row>
    <row r="874" spans="2:14">
      <c r="B874" s="40"/>
      <c r="C874" s="40"/>
      <c r="D874" s="40"/>
      <c r="E874" s="40"/>
      <c r="F874" s="40"/>
      <c r="G874" s="40"/>
      <c r="H874" s="40"/>
      <c r="I874" s="40"/>
      <c r="J874" s="40"/>
      <c r="K874" s="40"/>
      <c r="L874" s="40"/>
      <c r="M874" s="40"/>
      <c r="N874" s="40"/>
    </row>
    <row r="875" spans="2:14">
      <c r="B875" s="40"/>
      <c r="C875" s="40"/>
      <c r="D875" s="40"/>
      <c r="E875" s="40"/>
      <c r="F875" s="40"/>
      <c r="G875" s="40"/>
      <c r="H875" s="40"/>
      <c r="I875" s="40"/>
      <c r="J875" s="40"/>
      <c r="K875" s="40"/>
      <c r="L875" s="40"/>
      <c r="M875" s="40"/>
      <c r="N875" s="40"/>
    </row>
    <row r="876" spans="2:14">
      <c r="B876" s="40"/>
      <c r="C876" s="40"/>
      <c r="D876" s="40"/>
      <c r="E876" s="40"/>
      <c r="F876" s="40"/>
      <c r="G876" s="40"/>
      <c r="H876" s="40"/>
      <c r="I876" s="40"/>
      <c r="J876" s="40"/>
      <c r="K876" s="40"/>
      <c r="L876" s="40"/>
      <c r="M876" s="40"/>
      <c r="N876" s="40"/>
    </row>
    <row r="877" spans="2:14">
      <c r="B877" s="40"/>
      <c r="C877" s="40"/>
      <c r="D877" s="40"/>
      <c r="E877" s="40"/>
      <c r="F877" s="40"/>
      <c r="G877" s="40"/>
      <c r="H877" s="40"/>
      <c r="I877" s="40"/>
      <c r="J877" s="40"/>
      <c r="K877" s="40"/>
      <c r="L877" s="40"/>
      <c r="M877" s="40"/>
      <c r="N877" s="40"/>
    </row>
    <row r="878" spans="2:14">
      <c r="B878" s="40"/>
      <c r="C878" s="40"/>
      <c r="D878" s="40"/>
      <c r="E878" s="40"/>
      <c r="F878" s="40"/>
      <c r="G878" s="40"/>
      <c r="H878" s="40"/>
      <c r="I878" s="40"/>
      <c r="J878" s="40"/>
      <c r="K878" s="40"/>
      <c r="L878" s="40"/>
      <c r="M878" s="40"/>
      <c r="N878" s="40"/>
    </row>
    <row r="879" spans="2:14">
      <c r="B879" s="40"/>
      <c r="C879" s="40"/>
      <c r="D879" s="40"/>
      <c r="E879" s="40"/>
      <c r="F879" s="40"/>
      <c r="G879" s="40"/>
      <c r="H879" s="40"/>
      <c r="I879" s="40"/>
      <c r="J879" s="40"/>
      <c r="K879" s="40"/>
      <c r="L879" s="40"/>
      <c r="M879" s="40"/>
      <c r="N879" s="40"/>
    </row>
    <row r="880" spans="2:14">
      <c r="B880" s="40"/>
      <c r="C880" s="40"/>
      <c r="D880" s="40"/>
      <c r="E880" s="40"/>
      <c r="F880" s="40"/>
      <c r="G880" s="40"/>
      <c r="H880" s="40"/>
      <c r="I880" s="40"/>
      <c r="J880" s="40"/>
      <c r="K880" s="40"/>
      <c r="L880" s="40"/>
      <c r="M880" s="40"/>
      <c r="N880" s="40"/>
    </row>
    <row r="881" spans="2:14">
      <c r="B881" s="40"/>
      <c r="C881" s="40"/>
      <c r="D881" s="40"/>
      <c r="E881" s="40"/>
      <c r="F881" s="40"/>
      <c r="G881" s="40"/>
      <c r="H881" s="40"/>
      <c r="I881" s="40"/>
      <c r="J881" s="40"/>
      <c r="K881" s="40"/>
      <c r="L881" s="40"/>
      <c r="M881" s="40"/>
      <c r="N881" s="40"/>
    </row>
    <row r="882" spans="2:14">
      <c r="B882" s="40"/>
      <c r="C882" s="40"/>
      <c r="D882" s="40"/>
      <c r="E882" s="40"/>
      <c r="F882" s="40"/>
      <c r="G882" s="40"/>
      <c r="H882" s="40"/>
      <c r="I882" s="40"/>
      <c r="J882" s="40"/>
      <c r="K882" s="40"/>
      <c r="L882" s="40"/>
      <c r="M882" s="40"/>
      <c r="N882" s="40"/>
    </row>
    <row r="883" spans="2:14">
      <c r="B883" s="40"/>
      <c r="C883" s="40"/>
      <c r="D883" s="40"/>
      <c r="E883" s="40"/>
      <c r="F883" s="40"/>
      <c r="G883" s="40"/>
      <c r="H883" s="40"/>
      <c r="I883" s="40"/>
      <c r="J883" s="40"/>
      <c r="K883" s="40"/>
      <c r="L883" s="40"/>
      <c r="M883" s="40"/>
      <c r="N883" s="40"/>
    </row>
    <row r="884" spans="2:14">
      <c r="B884" s="40"/>
      <c r="C884" s="40"/>
      <c r="D884" s="40"/>
      <c r="E884" s="40"/>
      <c r="F884" s="40"/>
      <c r="G884" s="40"/>
      <c r="H884" s="40"/>
      <c r="I884" s="40"/>
      <c r="J884" s="40"/>
      <c r="K884" s="40"/>
      <c r="L884" s="40"/>
      <c r="M884" s="40"/>
      <c r="N884" s="40"/>
    </row>
    <row r="885" spans="2:14">
      <c r="B885" s="40"/>
      <c r="C885" s="40"/>
      <c r="D885" s="40"/>
      <c r="E885" s="40"/>
      <c r="F885" s="40"/>
      <c r="G885" s="40"/>
      <c r="H885" s="40"/>
      <c r="I885" s="40"/>
      <c r="J885" s="40"/>
      <c r="K885" s="40"/>
      <c r="L885" s="40"/>
      <c r="M885" s="40"/>
      <c r="N885" s="40"/>
    </row>
    <row r="886" spans="2:14">
      <c r="B886" s="40"/>
      <c r="C886" s="40"/>
      <c r="D886" s="40"/>
      <c r="E886" s="40"/>
      <c r="F886" s="40"/>
      <c r="G886" s="40"/>
      <c r="H886" s="40"/>
      <c r="I886" s="40"/>
      <c r="J886" s="40"/>
      <c r="K886" s="40"/>
      <c r="L886" s="40"/>
      <c r="M886" s="40"/>
      <c r="N886" s="40"/>
    </row>
    <row r="887" spans="2:14">
      <c r="B887" s="40"/>
      <c r="C887" s="40"/>
      <c r="D887" s="40"/>
      <c r="E887" s="40"/>
      <c r="F887" s="40"/>
      <c r="G887" s="40"/>
      <c r="H887" s="40"/>
      <c r="I887" s="40"/>
      <c r="J887" s="40"/>
      <c r="K887" s="40"/>
      <c r="L887" s="40"/>
      <c r="M887" s="40"/>
      <c r="N887" s="40"/>
    </row>
    <row r="888" spans="2:14">
      <c r="B888" s="40"/>
      <c r="C888" s="40"/>
      <c r="D888" s="40"/>
      <c r="E888" s="40"/>
      <c r="F888" s="40"/>
      <c r="G888" s="40"/>
      <c r="H888" s="40"/>
      <c r="I888" s="40"/>
      <c r="J888" s="40"/>
      <c r="K888" s="40"/>
      <c r="L888" s="40"/>
      <c r="M888" s="40"/>
      <c r="N888" s="40"/>
    </row>
    <row r="889" spans="2:14">
      <c r="B889" s="40"/>
      <c r="C889" s="40"/>
      <c r="D889" s="40"/>
      <c r="E889" s="40"/>
      <c r="F889" s="40"/>
      <c r="G889" s="40"/>
      <c r="H889" s="40"/>
      <c r="I889" s="40"/>
      <c r="J889" s="40"/>
      <c r="K889" s="40"/>
      <c r="L889" s="40"/>
      <c r="M889" s="40"/>
      <c r="N889" s="40"/>
    </row>
    <row r="890" spans="2:14">
      <c r="B890" s="40"/>
      <c r="C890" s="40"/>
      <c r="D890" s="40"/>
      <c r="E890" s="40"/>
      <c r="F890" s="40"/>
      <c r="G890" s="40"/>
      <c r="H890" s="40"/>
      <c r="I890" s="40"/>
      <c r="J890" s="40"/>
      <c r="K890" s="40"/>
      <c r="L890" s="40"/>
      <c r="M890" s="40"/>
      <c r="N890" s="40"/>
    </row>
    <row r="891" spans="2:14">
      <c r="B891" s="40"/>
      <c r="C891" s="40"/>
      <c r="D891" s="40"/>
      <c r="E891" s="40"/>
      <c r="F891" s="40"/>
      <c r="G891" s="40"/>
      <c r="H891" s="40"/>
      <c r="I891" s="40"/>
      <c r="J891" s="40"/>
      <c r="K891" s="40"/>
      <c r="L891" s="40"/>
      <c r="M891" s="40"/>
      <c r="N891" s="40"/>
    </row>
    <row r="892" spans="2:14">
      <c r="B892" s="40"/>
      <c r="C892" s="40"/>
      <c r="D892" s="40"/>
      <c r="E892" s="40"/>
      <c r="F892" s="40"/>
      <c r="G892" s="40"/>
      <c r="H892" s="40"/>
      <c r="I892" s="40"/>
      <c r="J892" s="40"/>
      <c r="K892" s="40"/>
      <c r="L892" s="40"/>
      <c r="M892" s="40"/>
      <c r="N892" s="40"/>
    </row>
    <row r="893" spans="2:14">
      <c r="B893" s="40"/>
      <c r="C893" s="40"/>
      <c r="D893" s="40"/>
      <c r="E893" s="40"/>
      <c r="F893" s="40"/>
      <c r="G893" s="40"/>
      <c r="H893" s="40"/>
      <c r="I893" s="40"/>
      <c r="J893" s="40"/>
      <c r="K893" s="40"/>
      <c r="L893" s="40"/>
      <c r="M893" s="40"/>
      <c r="N893" s="40"/>
    </row>
    <row r="894" spans="2:14">
      <c r="B894" s="40"/>
      <c r="C894" s="40"/>
      <c r="D894" s="40"/>
      <c r="E894" s="40"/>
      <c r="F894" s="40"/>
      <c r="G894" s="40"/>
      <c r="H894" s="40"/>
      <c r="I894" s="40"/>
      <c r="J894" s="40"/>
      <c r="K894" s="40"/>
      <c r="L894" s="40"/>
      <c r="M894" s="40"/>
      <c r="N894" s="40"/>
    </row>
    <row r="895" spans="2:14">
      <c r="B895" s="40"/>
      <c r="C895" s="40"/>
      <c r="D895" s="40"/>
      <c r="E895" s="40"/>
      <c r="F895" s="40"/>
      <c r="G895" s="40"/>
      <c r="H895" s="40"/>
      <c r="I895" s="40"/>
      <c r="J895" s="40"/>
      <c r="K895" s="40"/>
      <c r="L895" s="40"/>
      <c r="M895" s="40"/>
      <c r="N895" s="40"/>
    </row>
    <row r="896" spans="2:14">
      <c r="B896" s="40"/>
      <c r="C896" s="40"/>
      <c r="D896" s="40"/>
      <c r="E896" s="40"/>
      <c r="F896" s="40"/>
      <c r="G896" s="40"/>
      <c r="H896" s="40"/>
      <c r="I896" s="40"/>
      <c r="J896" s="40"/>
      <c r="K896" s="40"/>
      <c r="L896" s="40"/>
      <c r="M896" s="40"/>
      <c r="N896" s="40"/>
    </row>
    <row r="897" spans="2:14">
      <c r="B897" s="40"/>
      <c r="C897" s="40"/>
      <c r="D897" s="40"/>
      <c r="E897" s="40"/>
      <c r="F897" s="40"/>
      <c r="G897" s="40"/>
      <c r="H897" s="40"/>
      <c r="I897" s="40"/>
      <c r="J897" s="40"/>
      <c r="K897" s="40"/>
      <c r="L897" s="40"/>
      <c r="M897" s="40"/>
      <c r="N897" s="40"/>
    </row>
    <row r="898" spans="2:14">
      <c r="B898" s="40"/>
      <c r="C898" s="40"/>
      <c r="D898" s="40"/>
      <c r="E898" s="40"/>
      <c r="F898" s="40"/>
      <c r="G898" s="40"/>
      <c r="H898" s="40"/>
      <c r="I898" s="40"/>
      <c r="J898" s="40"/>
      <c r="K898" s="40"/>
      <c r="L898" s="40"/>
      <c r="M898" s="40"/>
      <c r="N898" s="40"/>
    </row>
    <row r="899" spans="2:14">
      <c r="B899" s="40"/>
      <c r="C899" s="40"/>
      <c r="D899" s="40"/>
      <c r="E899" s="40"/>
      <c r="F899" s="40"/>
      <c r="G899" s="40"/>
      <c r="H899" s="40"/>
      <c r="I899" s="40"/>
      <c r="J899" s="40"/>
      <c r="K899" s="40"/>
      <c r="L899" s="40"/>
      <c r="M899" s="40"/>
      <c r="N899" s="40"/>
    </row>
    <row r="900" spans="2:14">
      <c r="B900" s="40"/>
      <c r="C900" s="40"/>
      <c r="D900" s="40"/>
      <c r="E900" s="40"/>
      <c r="F900" s="40"/>
      <c r="G900" s="40"/>
      <c r="H900" s="40"/>
      <c r="I900" s="40"/>
      <c r="J900" s="40"/>
      <c r="K900" s="40"/>
      <c r="L900" s="40"/>
      <c r="M900" s="40"/>
      <c r="N900" s="40"/>
    </row>
    <row r="901" spans="2:14">
      <c r="B901" s="40"/>
      <c r="C901" s="40"/>
      <c r="D901" s="40"/>
      <c r="E901" s="40"/>
      <c r="F901" s="40"/>
      <c r="G901" s="40"/>
      <c r="H901" s="40"/>
      <c r="I901" s="40"/>
      <c r="J901" s="40"/>
      <c r="K901" s="40"/>
      <c r="L901" s="40"/>
      <c r="M901" s="40"/>
      <c r="N901" s="40"/>
    </row>
    <row r="902" spans="2:14">
      <c r="B902" s="40"/>
      <c r="C902" s="40"/>
      <c r="D902" s="40"/>
      <c r="E902" s="40"/>
      <c r="F902" s="40"/>
      <c r="G902" s="40"/>
      <c r="H902" s="40"/>
      <c r="I902" s="40"/>
      <c r="J902" s="40"/>
      <c r="K902" s="40"/>
      <c r="L902" s="40"/>
      <c r="M902" s="40"/>
      <c r="N902" s="40"/>
    </row>
    <row r="903" spans="2:14">
      <c r="B903" s="40"/>
      <c r="C903" s="40"/>
      <c r="D903" s="40"/>
      <c r="E903" s="40"/>
      <c r="F903" s="40"/>
      <c r="G903" s="40"/>
      <c r="H903" s="40"/>
      <c r="I903" s="40"/>
      <c r="J903" s="40"/>
      <c r="K903" s="40"/>
      <c r="L903" s="40"/>
      <c r="M903" s="40"/>
      <c r="N903" s="40"/>
    </row>
    <row r="904" spans="2:14">
      <c r="B904" s="40"/>
      <c r="C904" s="40"/>
      <c r="D904" s="40"/>
      <c r="E904" s="40"/>
      <c r="F904" s="40"/>
      <c r="G904" s="40"/>
      <c r="H904" s="40"/>
      <c r="I904" s="40"/>
      <c r="J904" s="40"/>
      <c r="K904" s="40"/>
      <c r="L904" s="40"/>
      <c r="M904" s="40"/>
      <c r="N904" s="40"/>
    </row>
    <row r="905" spans="2:14">
      <c r="B905" s="40"/>
      <c r="C905" s="40"/>
      <c r="D905" s="40"/>
      <c r="E905" s="40"/>
      <c r="F905" s="40"/>
      <c r="G905" s="40"/>
      <c r="H905" s="40"/>
      <c r="I905" s="40"/>
      <c r="J905" s="40"/>
      <c r="K905" s="40"/>
      <c r="L905" s="40"/>
      <c r="M905" s="40"/>
      <c r="N905" s="40"/>
    </row>
    <row r="906" spans="2:14">
      <c r="B906" s="40"/>
      <c r="C906" s="40"/>
      <c r="D906" s="40"/>
      <c r="E906" s="40"/>
      <c r="F906" s="40"/>
      <c r="G906" s="40"/>
      <c r="H906" s="40"/>
      <c r="I906" s="40"/>
      <c r="J906" s="40"/>
      <c r="K906" s="40"/>
      <c r="L906" s="40"/>
      <c r="M906" s="40"/>
      <c r="N906" s="40"/>
    </row>
    <row r="907" spans="2:14">
      <c r="B907" s="40"/>
      <c r="C907" s="40"/>
      <c r="D907" s="40"/>
      <c r="E907" s="40"/>
      <c r="F907" s="40"/>
      <c r="G907" s="40"/>
      <c r="H907" s="40"/>
      <c r="I907" s="40"/>
      <c r="J907" s="40"/>
      <c r="K907" s="40"/>
      <c r="L907" s="40"/>
      <c r="M907" s="40"/>
      <c r="N907" s="40"/>
    </row>
    <row r="908" spans="2:14">
      <c r="B908" s="40"/>
      <c r="C908" s="40"/>
      <c r="D908" s="40"/>
      <c r="E908" s="40"/>
      <c r="F908" s="40"/>
      <c r="G908" s="40"/>
      <c r="H908" s="40"/>
      <c r="I908" s="40"/>
      <c r="J908" s="40"/>
      <c r="K908" s="40"/>
      <c r="L908" s="40"/>
      <c r="M908" s="40"/>
      <c r="N908" s="40"/>
    </row>
    <row r="909" spans="2:14">
      <c r="B909" s="40"/>
      <c r="C909" s="40"/>
      <c r="D909" s="40"/>
      <c r="E909" s="40"/>
      <c r="F909" s="40"/>
      <c r="G909" s="40"/>
      <c r="H909" s="40"/>
      <c r="I909" s="40"/>
      <c r="J909" s="40"/>
      <c r="K909" s="40"/>
      <c r="L909" s="40"/>
      <c r="M909" s="40"/>
      <c r="N909" s="40"/>
    </row>
    <row r="910" spans="2:14">
      <c r="B910" s="40"/>
      <c r="C910" s="40"/>
      <c r="D910" s="40"/>
      <c r="E910" s="40"/>
      <c r="F910" s="40"/>
      <c r="G910" s="40"/>
      <c r="H910" s="40"/>
      <c r="I910" s="40"/>
      <c r="J910" s="40"/>
      <c r="K910" s="40"/>
      <c r="L910" s="40"/>
      <c r="M910" s="40"/>
      <c r="N910" s="40"/>
    </row>
    <row r="911" spans="2:14">
      <c r="B911" s="40"/>
      <c r="C911" s="40"/>
      <c r="D911" s="40"/>
      <c r="E911" s="40"/>
      <c r="F911" s="40"/>
      <c r="G911" s="40"/>
      <c r="H911" s="40"/>
      <c r="I911" s="40"/>
      <c r="J911" s="40"/>
      <c r="K911" s="40"/>
      <c r="L911" s="40"/>
      <c r="M911" s="40"/>
      <c r="N911" s="40"/>
    </row>
    <row r="912" spans="2:14">
      <c r="B912" s="40"/>
      <c r="C912" s="40"/>
      <c r="D912" s="40"/>
      <c r="E912" s="40"/>
      <c r="F912" s="40"/>
      <c r="G912" s="40"/>
      <c r="H912" s="40"/>
      <c r="I912" s="40"/>
      <c r="J912" s="40"/>
      <c r="K912" s="40"/>
      <c r="L912" s="40"/>
      <c r="M912" s="40"/>
      <c r="N912" s="40"/>
    </row>
    <row r="913" spans="2:14">
      <c r="B913" s="40"/>
      <c r="C913" s="40"/>
      <c r="D913" s="40"/>
      <c r="E913" s="40"/>
      <c r="F913" s="40"/>
      <c r="G913" s="40"/>
      <c r="H913" s="40"/>
      <c r="I913" s="40"/>
      <c r="J913" s="40"/>
      <c r="K913" s="40"/>
      <c r="L913" s="40"/>
      <c r="M913" s="40"/>
      <c r="N913" s="40"/>
    </row>
    <row r="914" spans="2:14">
      <c r="B914" s="40"/>
      <c r="C914" s="40"/>
      <c r="D914" s="40"/>
      <c r="E914" s="40"/>
      <c r="F914" s="40"/>
      <c r="G914" s="40"/>
      <c r="H914" s="40"/>
      <c r="I914" s="40"/>
      <c r="J914" s="40"/>
      <c r="K914" s="40"/>
      <c r="L914" s="40"/>
      <c r="M914" s="40"/>
      <c r="N914" s="40"/>
    </row>
    <row r="915" spans="2:14">
      <c r="B915" s="40"/>
      <c r="C915" s="40"/>
      <c r="D915" s="40"/>
      <c r="E915" s="40"/>
      <c r="F915" s="40"/>
      <c r="G915" s="40"/>
      <c r="H915" s="40"/>
      <c r="I915" s="40"/>
      <c r="J915" s="40"/>
      <c r="K915" s="40"/>
      <c r="L915" s="40"/>
      <c r="M915" s="40"/>
      <c r="N915" s="40"/>
    </row>
    <row r="916" spans="2:14">
      <c r="B916" s="40"/>
      <c r="C916" s="40"/>
      <c r="D916" s="40"/>
      <c r="E916" s="40"/>
      <c r="F916" s="40"/>
      <c r="G916" s="40"/>
      <c r="H916" s="40"/>
      <c r="I916" s="40"/>
      <c r="J916" s="40"/>
      <c r="K916" s="40"/>
      <c r="L916" s="40"/>
      <c r="M916" s="40"/>
      <c r="N916" s="40"/>
    </row>
    <row r="917" spans="2:14">
      <c r="B917" s="40"/>
      <c r="C917" s="40"/>
      <c r="D917" s="40"/>
      <c r="E917" s="40"/>
      <c r="F917" s="40"/>
      <c r="G917" s="40"/>
      <c r="H917" s="40"/>
      <c r="I917" s="40"/>
      <c r="J917" s="40"/>
      <c r="K917" s="40"/>
      <c r="L917" s="40"/>
      <c r="M917" s="40"/>
      <c r="N917" s="40"/>
    </row>
    <row r="918" spans="2:14">
      <c r="B918" s="40"/>
      <c r="C918" s="40"/>
      <c r="D918" s="40"/>
      <c r="E918" s="40"/>
      <c r="F918" s="40"/>
      <c r="G918" s="40"/>
      <c r="H918" s="40"/>
      <c r="I918" s="40"/>
      <c r="J918" s="40"/>
      <c r="K918" s="40"/>
      <c r="L918" s="40"/>
      <c r="M918" s="40"/>
      <c r="N918" s="40"/>
    </row>
    <row r="919" spans="2:14">
      <c r="B919" s="40"/>
      <c r="C919" s="40"/>
      <c r="D919" s="40"/>
      <c r="E919" s="40"/>
      <c r="F919" s="40"/>
      <c r="G919" s="40"/>
      <c r="H919" s="40"/>
      <c r="I919" s="40"/>
      <c r="J919" s="40"/>
      <c r="K919" s="40"/>
      <c r="L919" s="40"/>
      <c r="M919" s="40"/>
      <c r="N919" s="40"/>
    </row>
    <row r="920" spans="2:14">
      <c r="B920" s="40"/>
      <c r="C920" s="40"/>
      <c r="D920" s="40"/>
      <c r="E920" s="40"/>
      <c r="F920" s="40"/>
      <c r="G920" s="40"/>
      <c r="H920" s="40"/>
      <c r="I920" s="40"/>
      <c r="J920" s="40"/>
      <c r="K920" s="40"/>
      <c r="L920" s="40"/>
      <c r="M920" s="40"/>
      <c r="N920" s="40"/>
    </row>
    <row r="921" spans="2:14">
      <c r="B921" s="40"/>
      <c r="C921" s="40"/>
      <c r="D921" s="40"/>
      <c r="E921" s="40"/>
      <c r="F921" s="40"/>
      <c r="G921" s="40"/>
      <c r="H921" s="40"/>
      <c r="I921" s="40"/>
      <c r="J921" s="40"/>
      <c r="K921" s="40"/>
      <c r="L921" s="40"/>
      <c r="M921" s="40"/>
      <c r="N921" s="40"/>
    </row>
    <row r="922" spans="2:14">
      <c r="B922" s="40"/>
      <c r="C922" s="40"/>
      <c r="D922" s="40"/>
      <c r="E922" s="40"/>
      <c r="F922" s="40"/>
      <c r="G922" s="40"/>
      <c r="H922" s="40"/>
      <c r="I922" s="40"/>
      <c r="J922" s="40"/>
      <c r="K922" s="40"/>
      <c r="L922" s="40"/>
      <c r="M922" s="40"/>
      <c r="N922" s="40"/>
    </row>
    <row r="923" spans="2:14">
      <c r="B923" s="40"/>
      <c r="C923" s="40"/>
      <c r="D923" s="40"/>
      <c r="E923" s="40"/>
      <c r="F923" s="40"/>
      <c r="G923" s="40"/>
      <c r="H923" s="40"/>
      <c r="I923" s="40"/>
      <c r="J923" s="40"/>
      <c r="K923" s="40"/>
      <c r="L923" s="40"/>
      <c r="M923" s="40"/>
      <c r="N923" s="40"/>
    </row>
    <row r="924" spans="2:14">
      <c r="B924" s="40"/>
      <c r="C924" s="40"/>
      <c r="D924" s="40"/>
      <c r="E924" s="40"/>
      <c r="F924" s="40"/>
      <c r="G924" s="40"/>
      <c r="H924" s="40"/>
      <c r="I924" s="40"/>
      <c r="J924" s="40"/>
      <c r="K924" s="40"/>
      <c r="L924" s="40"/>
      <c r="M924" s="40"/>
      <c r="N924" s="40"/>
    </row>
    <row r="925" spans="2:14">
      <c r="B925" s="40"/>
      <c r="C925" s="40"/>
      <c r="D925" s="40"/>
      <c r="E925" s="40"/>
      <c r="F925" s="40"/>
      <c r="G925" s="40"/>
      <c r="H925" s="40"/>
      <c r="I925" s="40"/>
      <c r="J925" s="40"/>
      <c r="K925" s="40"/>
      <c r="L925" s="40"/>
      <c r="M925" s="40"/>
      <c r="N925" s="40"/>
    </row>
    <row r="926" spans="2:14">
      <c r="B926" s="40"/>
      <c r="C926" s="40"/>
      <c r="D926" s="40"/>
      <c r="E926" s="40"/>
      <c r="F926" s="40"/>
      <c r="G926" s="40"/>
      <c r="H926" s="40"/>
      <c r="I926" s="40"/>
      <c r="J926" s="40"/>
      <c r="K926" s="40"/>
      <c r="L926" s="40"/>
      <c r="M926" s="40"/>
      <c r="N926" s="40"/>
    </row>
    <row r="927" spans="2:14">
      <c r="B927" s="40"/>
      <c r="C927" s="40"/>
      <c r="D927" s="40"/>
      <c r="E927" s="40"/>
      <c r="F927" s="40"/>
      <c r="G927" s="40"/>
      <c r="H927" s="40"/>
      <c r="I927" s="40"/>
      <c r="J927" s="40"/>
      <c r="K927" s="40"/>
      <c r="L927" s="40"/>
      <c r="M927" s="40"/>
      <c r="N927" s="40"/>
    </row>
    <row r="928" spans="2:14">
      <c r="B928" s="40"/>
      <c r="C928" s="40"/>
      <c r="D928" s="40"/>
      <c r="E928" s="40"/>
      <c r="F928" s="40"/>
      <c r="G928" s="40"/>
      <c r="H928" s="40"/>
      <c r="I928" s="40"/>
      <c r="J928" s="40"/>
      <c r="K928" s="40"/>
      <c r="L928" s="40"/>
      <c r="M928" s="40"/>
      <c r="N928" s="40"/>
    </row>
    <row r="929" spans="2:14">
      <c r="B929" s="40"/>
      <c r="C929" s="40"/>
      <c r="D929" s="40"/>
      <c r="E929" s="40"/>
      <c r="F929" s="40"/>
      <c r="G929" s="40"/>
      <c r="H929" s="40"/>
      <c r="I929" s="40"/>
      <c r="J929" s="40"/>
      <c r="K929" s="40"/>
      <c r="L929" s="40"/>
      <c r="M929" s="40"/>
      <c r="N929" s="40"/>
    </row>
    <row r="930" spans="2:14">
      <c r="B930" s="40"/>
      <c r="C930" s="40"/>
      <c r="D930" s="40"/>
      <c r="E930" s="40"/>
      <c r="F930" s="40"/>
      <c r="G930" s="40"/>
      <c r="H930" s="40"/>
      <c r="I930" s="40"/>
      <c r="J930" s="40"/>
      <c r="K930" s="40"/>
      <c r="L930" s="40"/>
      <c r="M930" s="40"/>
      <c r="N930" s="40"/>
    </row>
    <row r="931" spans="2:14">
      <c r="B931" s="40"/>
      <c r="C931" s="40"/>
      <c r="D931" s="40"/>
      <c r="E931" s="40"/>
      <c r="F931" s="40"/>
      <c r="G931" s="40"/>
      <c r="H931" s="40"/>
      <c r="I931" s="40"/>
      <c r="J931" s="40"/>
      <c r="K931" s="40"/>
      <c r="L931" s="40"/>
      <c r="M931" s="40"/>
      <c r="N931" s="40"/>
    </row>
    <row r="932" spans="2:14">
      <c r="B932" s="40"/>
      <c r="C932" s="40"/>
      <c r="D932" s="40"/>
      <c r="E932" s="40"/>
      <c r="F932" s="40"/>
      <c r="G932" s="40"/>
      <c r="H932" s="40"/>
      <c r="I932" s="40"/>
      <c r="J932" s="40"/>
      <c r="K932" s="40"/>
      <c r="L932" s="40"/>
      <c r="M932" s="40"/>
      <c r="N932" s="40"/>
    </row>
    <row r="933" spans="2:14">
      <c r="B933" s="40"/>
      <c r="C933" s="40"/>
      <c r="D933" s="40"/>
      <c r="E933" s="40"/>
      <c r="F933" s="40"/>
      <c r="G933" s="40"/>
      <c r="H933" s="40"/>
      <c r="I933" s="40"/>
      <c r="J933" s="40"/>
      <c r="K933" s="40"/>
      <c r="L933" s="40"/>
      <c r="M933" s="40"/>
      <c r="N933" s="40"/>
    </row>
    <row r="934" spans="2:14">
      <c r="B934" s="40"/>
      <c r="C934" s="40"/>
      <c r="D934" s="40"/>
      <c r="E934" s="40"/>
      <c r="F934" s="40"/>
      <c r="G934" s="40"/>
      <c r="H934" s="40"/>
      <c r="I934" s="40"/>
      <c r="J934" s="40"/>
      <c r="K934" s="40"/>
      <c r="L934" s="40"/>
      <c r="M934" s="40"/>
      <c r="N934" s="40"/>
    </row>
    <row r="935" spans="2:14">
      <c r="B935" s="40"/>
      <c r="C935" s="40"/>
      <c r="D935" s="40"/>
      <c r="E935" s="40"/>
      <c r="F935" s="40"/>
      <c r="G935" s="40"/>
      <c r="H935" s="40"/>
      <c r="I935" s="40"/>
      <c r="J935" s="40"/>
      <c r="K935" s="40"/>
      <c r="L935" s="40"/>
      <c r="M935" s="40"/>
      <c r="N935" s="40"/>
    </row>
    <row r="936" spans="2:14">
      <c r="B936" s="40"/>
      <c r="C936" s="40"/>
      <c r="D936" s="40"/>
      <c r="E936" s="40"/>
      <c r="F936" s="40"/>
      <c r="G936" s="40"/>
      <c r="H936" s="40"/>
      <c r="I936" s="40"/>
      <c r="J936" s="40"/>
      <c r="K936" s="40"/>
      <c r="L936" s="40"/>
      <c r="M936" s="40"/>
      <c r="N936" s="40"/>
    </row>
    <row r="937" spans="2:14">
      <c r="B937" s="40"/>
      <c r="C937" s="40"/>
      <c r="D937" s="40"/>
      <c r="E937" s="40"/>
      <c r="F937" s="40"/>
      <c r="G937" s="40"/>
      <c r="H937" s="40"/>
      <c r="I937" s="40"/>
      <c r="J937" s="40"/>
      <c r="K937" s="40"/>
      <c r="L937" s="40"/>
      <c r="M937" s="40"/>
      <c r="N937" s="40"/>
    </row>
    <row r="938" spans="2:14">
      <c r="B938" s="40"/>
      <c r="C938" s="40"/>
      <c r="D938" s="40"/>
      <c r="E938" s="40"/>
      <c r="F938" s="40"/>
      <c r="G938" s="40"/>
      <c r="H938" s="40"/>
      <c r="I938" s="40"/>
      <c r="J938" s="40"/>
      <c r="K938" s="40"/>
      <c r="L938" s="40"/>
      <c r="M938" s="40"/>
      <c r="N938" s="40"/>
    </row>
    <row r="939" spans="2:14">
      <c r="B939" s="40"/>
      <c r="C939" s="40"/>
      <c r="D939" s="40"/>
      <c r="E939" s="40"/>
      <c r="F939" s="40"/>
      <c r="G939" s="40"/>
      <c r="H939" s="40"/>
      <c r="I939" s="40"/>
      <c r="J939" s="40"/>
      <c r="K939" s="40"/>
      <c r="L939" s="40"/>
      <c r="M939" s="40"/>
      <c r="N939" s="40"/>
    </row>
    <row r="940" spans="2:14">
      <c r="B940" s="40"/>
      <c r="C940" s="40"/>
      <c r="D940" s="40"/>
      <c r="E940" s="40"/>
      <c r="F940" s="40"/>
      <c r="G940" s="40"/>
      <c r="H940" s="40"/>
      <c r="I940" s="40"/>
      <c r="J940" s="40"/>
      <c r="K940" s="40"/>
      <c r="L940" s="40"/>
      <c r="M940" s="40"/>
      <c r="N940" s="40"/>
    </row>
    <row r="941" spans="2:14">
      <c r="B941" s="40"/>
      <c r="C941" s="40"/>
      <c r="D941" s="40"/>
      <c r="E941" s="40"/>
      <c r="F941" s="40"/>
      <c r="G941" s="40"/>
      <c r="H941" s="40"/>
      <c r="I941" s="40"/>
      <c r="J941" s="40"/>
      <c r="K941" s="40"/>
      <c r="L941" s="40"/>
      <c r="M941" s="40"/>
      <c r="N941" s="40"/>
    </row>
    <row r="942" spans="2:14">
      <c r="B942" s="40"/>
      <c r="C942" s="40"/>
      <c r="D942" s="40"/>
      <c r="E942" s="40"/>
      <c r="F942" s="40"/>
      <c r="G942" s="40"/>
      <c r="H942" s="40"/>
      <c r="I942" s="40"/>
      <c r="J942" s="40"/>
      <c r="K942" s="40"/>
      <c r="L942" s="40"/>
      <c r="M942" s="40"/>
      <c r="N942" s="40"/>
    </row>
    <row r="943" spans="2:14">
      <c r="B943" s="40"/>
      <c r="C943" s="40"/>
      <c r="D943" s="40"/>
      <c r="E943" s="40"/>
      <c r="F943" s="40"/>
      <c r="G943" s="40"/>
      <c r="H943" s="40"/>
      <c r="I943" s="40"/>
      <c r="J943" s="40"/>
      <c r="K943" s="40"/>
      <c r="L943" s="40"/>
      <c r="M943" s="40"/>
      <c r="N943" s="40"/>
    </row>
    <row r="944" spans="2:14">
      <c r="B944" s="40"/>
      <c r="C944" s="40"/>
      <c r="D944" s="40"/>
      <c r="E944" s="40"/>
      <c r="F944" s="40"/>
      <c r="G944" s="40"/>
      <c r="H944" s="40"/>
      <c r="I944" s="40"/>
      <c r="J944" s="40"/>
      <c r="K944" s="40"/>
      <c r="L944" s="40"/>
      <c r="M944" s="40"/>
      <c r="N944" s="40"/>
    </row>
    <row r="945" spans="2:14">
      <c r="B945" s="40"/>
      <c r="C945" s="40"/>
      <c r="D945" s="40"/>
      <c r="E945" s="40"/>
      <c r="F945" s="40"/>
      <c r="G945" s="40"/>
      <c r="H945" s="40"/>
      <c r="I945" s="40"/>
      <c r="J945" s="40"/>
      <c r="K945" s="40"/>
      <c r="L945" s="40"/>
      <c r="M945" s="40"/>
      <c r="N945" s="40"/>
    </row>
    <row r="946" spans="2:14">
      <c r="B946" s="40"/>
      <c r="C946" s="40"/>
      <c r="D946" s="40"/>
      <c r="E946" s="40"/>
      <c r="F946" s="40"/>
      <c r="G946" s="40"/>
      <c r="H946" s="40"/>
      <c r="I946" s="40"/>
      <c r="J946" s="40"/>
      <c r="K946" s="40"/>
      <c r="L946" s="40"/>
      <c r="M946" s="40"/>
      <c r="N946" s="40"/>
    </row>
    <row r="947" spans="2:14">
      <c r="B947" s="40"/>
      <c r="C947" s="40"/>
      <c r="D947" s="40"/>
      <c r="E947" s="40"/>
      <c r="F947" s="40"/>
      <c r="G947" s="40"/>
      <c r="H947" s="40"/>
      <c r="I947" s="40"/>
      <c r="J947" s="40"/>
      <c r="K947" s="40"/>
      <c r="L947" s="40"/>
      <c r="M947" s="40"/>
      <c r="N947" s="40"/>
    </row>
    <row r="948" spans="2:14">
      <c r="B948" s="40"/>
      <c r="C948" s="40"/>
      <c r="D948" s="40"/>
      <c r="E948" s="40"/>
      <c r="F948" s="40"/>
      <c r="G948" s="40"/>
      <c r="H948" s="40"/>
      <c r="I948" s="40"/>
      <c r="J948" s="40"/>
      <c r="K948" s="40"/>
      <c r="L948" s="40"/>
      <c r="M948" s="40"/>
      <c r="N948" s="40"/>
    </row>
    <row r="949" spans="2:14">
      <c r="B949" s="40"/>
      <c r="C949" s="40"/>
      <c r="D949" s="40"/>
      <c r="E949" s="40"/>
      <c r="F949" s="40"/>
      <c r="G949" s="40"/>
      <c r="H949" s="40"/>
      <c r="I949" s="40"/>
      <c r="J949" s="40"/>
      <c r="K949" s="40"/>
      <c r="L949" s="40"/>
      <c r="M949" s="40"/>
      <c r="N949" s="40"/>
    </row>
    <row r="950" spans="2:14">
      <c r="B950" s="40"/>
      <c r="C950" s="40"/>
      <c r="D950" s="40"/>
      <c r="E950" s="40"/>
      <c r="F950" s="40"/>
      <c r="G950" s="40"/>
      <c r="H950" s="40"/>
      <c r="I950" s="40"/>
      <c r="J950" s="40"/>
      <c r="K950" s="40"/>
      <c r="L950" s="40"/>
      <c r="M950" s="40"/>
      <c r="N950" s="40"/>
    </row>
    <row r="951" spans="2:14">
      <c r="B951" s="40"/>
      <c r="C951" s="40"/>
      <c r="D951" s="40"/>
      <c r="E951" s="40"/>
      <c r="F951" s="40"/>
      <c r="G951" s="40"/>
      <c r="H951" s="40"/>
      <c r="I951" s="40"/>
      <c r="J951" s="40"/>
      <c r="K951" s="40"/>
      <c r="L951" s="40"/>
      <c r="M951" s="40"/>
      <c r="N951" s="40"/>
    </row>
    <row r="952" spans="2:14">
      <c r="B952" s="40"/>
      <c r="C952" s="40"/>
      <c r="D952" s="40"/>
      <c r="E952" s="40"/>
      <c r="F952" s="40"/>
      <c r="G952" s="40"/>
      <c r="H952" s="40"/>
      <c r="I952" s="40"/>
      <c r="J952" s="40"/>
      <c r="K952" s="40"/>
      <c r="L952" s="40"/>
      <c r="M952" s="40"/>
      <c r="N952" s="40"/>
    </row>
    <row r="953" spans="2:14">
      <c r="B953" s="40"/>
      <c r="C953" s="40"/>
      <c r="D953" s="40"/>
      <c r="E953" s="40"/>
      <c r="F953" s="40"/>
      <c r="G953" s="40"/>
      <c r="H953" s="40"/>
      <c r="I953" s="40"/>
      <c r="J953" s="40"/>
      <c r="K953" s="40"/>
      <c r="L953" s="40"/>
      <c r="M953" s="40"/>
      <c r="N953" s="40"/>
    </row>
    <row r="954" spans="2:14">
      <c r="B954" s="40"/>
      <c r="C954" s="40"/>
      <c r="D954" s="40"/>
      <c r="E954" s="40"/>
      <c r="F954" s="40"/>
      <c r="G954" s="40"/>
      <c r="H954" s="40"/>
      <c r="I954" s="40"/>
      <c r="J954" s="40"/>
      <c r="K954" s="40"/>
      <c r="L954" s="40"/>
      <c r="M954" s="40"/>
      <c r="N954" s="40"/>
    </row>
    <row r="955" spans="2:14">
      <c r="B955" s="40"/>
      <c r="C955" s="40"/>
      <c r="D955" s="40"/>
      <c r="E955" s="40"/>
      <c r="F955" s="40"/>
      <c r="G955" s="40"/>
      <c r="H955" s="40"/>
      <c r="I955" s="40"/>
      <c r="J955" s="40"/>
      <c r="K955" s="40"/>
      <c r="L955" s="40"/>
      <c r="M955" s="40"/>
      <c r="N955" s="40"/>
    </row>
    <row r="956" spans="2:14">
      <c r="B956" s="40"/>
      <c r="C956" s="40"/>
      <c r="D956" s="40"/>
      <c r="E956" s="40"/>
      <c r="F956" s="40"/>
      <c r="G956" s="40"/>
      <c r="H956" s="40"/>
      <c r="I956" s="40"/>
      <c r="J956" s="40"/>
      <c r="K956" s="40"/>
      <c r="L956" s="40"/>
      <c r="M956" s="40"/>
      <c r="N956" s="40"/>
    </row>
    <row r="957" spans="2:14">
      <c r="B957" s="40"/>
      <c r="C957" s="40"/>
      <c r="D957" s="40"/>
      <c r="E957" s="40"/>
      <c r="F957" s="40"/>
      <c r="G957" s="40"/>
      <c r="H957" s="40"/>
      <c r="I957" s="40"/>
      <c r="J957" s="40"/>
      <c r="K957" s="40"/>
      <c r="L957" s="40"/>
      <c r="M957" s="40"/>
      <c r="N957" s="40"/>
    </row>
    <row r="958" spans="2:14">
      <c r="B958" s="40"/>
      <c r="C958" s="40"/>
      <c r="D958" s="40"/>
      <c r="E958" s="40"/>
      <c r="F958" s="40"/>
      <c r="G958" s="40"/>
      <c r="H958" s="40"/>
      <c r="I958" s="40"/>
      <c r="J958" s="40"/>
      <c r="K958" s="40"/>
      <c r="L958" s="40"/>
      <c r="M958" s="40"/>
      <c r="N958" s="40"/>
    </row>
    <row r="959" spans="2:14">
      <c r="B959" s="40"/>
      <c r="C959" s="40"/>
      <c r="D959" s="40"/>
      <c r="E959" s="40"/>
      <c r="F959" s="40"/>
      <c r="G959" s="40"/>
      <c r="H959" s="40"/>
      <c r="I959" s="40"/>
      <c r="J959" s="40"/>
      <c r="K959" s="40"/>
      <c r="L959" s="40"/>
      <c r="M959" s="40"/>
      <c r="N959" s="40"/>
    </row>
    <row r="960" spans="2:14">
      <c r="B960" s="40"/>
      <c r="C960" s="40"/>
      <c r="D960" s="40"/>
      <c r="E960" s="40"/>
      <c r="F960" s="40"/>
      <c r="G960" s="40"/>
      <c r="H960" s="40"/>
      <c r="I960" s="40"/>
      <c r="J960" s="40"/>
      <c r="K960" s="40"/>
      <c r="L960" s="40"/>
      <c r="M960" s="40"/>
      <c r="N960" s="40"/>
    </row>
    <row r="961" spans="2:14">
      <c r="B961" s="40"/>
      <c r="C961" s="40"/>
      <c r="D961" s="40"/>
      <c r="E961" s="40"/>
      <c r="F961" s="40"/>
      <c r="G961" s="40"/>
      <c r="H961" s="40"/>
      <c r="I961" s="40"/>
      <c r="J961" s="40"/>
      <c r="K961" s="40"/>
      <c r="L961" s="40"/>
      <c r="M961" s="40"/>
      <c r="N961" s="40"/>
    </row>
    <row r="962" spans="2:14">
      <c r="B962" s="40"/>
      <c r="C962" s="40"/>
      <c r="D962" s="40"/>
      <c r="E962" s="40"/>
      <c r="F962" s="40"/>
      <c r="G962" s="40"/>
      <c r="H962" s="40"/>
      <c r="I962" s="40"/>
      <c r="J962" s="40"/>
      <c r="K962" s="40"/>
      <c r="L962" s="40"/>
      <c r="M962" s="40"/>
      <c r="N962" s="40"/>
    </row>
    <row r="963" spans="2:14">
      <c r="B963" s="40"/>
      <c r="C963" s="40"/>
      <c r="D963" s="40"/>
      <c r="E963" s="40"/>
      <c r="F963" s="40"/>
      <c r="G963" s="40"/>
      <c r="H963" s="40"/>
      <c r="I963" s="40"/>
      <c r="J963" s="40"/>
      <c r="K963" s="40"/>
      <c r="L963" s="40"/>
      <c r="M963" s="40"/>
      <c r="N963" s="40"/>
    </row>
    <row r="964" spans="2:14">
      <c r="B964" s="40"/>
      <c r="C964" s="40"/>
      <c r="D964" s="40"/>
      <c r="E964" s="40"/>
      <c r="F964" s="40"/>
      <c r="G964" s="40"/>
      <c r="H964" s="40"/>
      <c r="I964" s="40"/>
      <c r="J964" s="40"/>
      <c r="K964" s="40"/>
      <c r="L964" s="40"/>
      <c r="M964" s="40"/>
      <c r="N964" s="40"/>
    </row>
    <row r="965" spans="2:14">
      <c r="B965" s="40"/>
      <c r="C965" s="40"/>
      <c r="D965" s="40"/>
      <c r="E965" s="40"/>
      <c r="F965" s="40"/>
      <c r="G965" s="40"/>
      <c r="H965" s="40"/>
      <c r="I965" s="40"/>
      <c r="J965" s="40"/>
      <c r="K965" s="40"/>
      <c r="L965" s="40"/>
      <c r="M965" s="40"/>
      <c r="N965" s="40"/>
    </row>
    <row r="966" spans="2:14">
      <c r="B966" s="40"/>
      <c r="C966" s="40"/>
      <c r="D966" s="40"/>
      <c r="E966" s="40"/>
      <c r="F966" s="40"/>
      <c r="G966" s="40"/>
      <c r="H966" s="40"/>
      <c r="I966" s="40"/>
      <c r="J966" s="40"/>
      <c r="K966" s="40"/>
      <c r="L966" s="40"/>
      <c r="M966" s="40"/>
      <c r="N966" s="40"/>
    </row>
    <row r="967" spans="2:14">
      <c r="B967" s="40"/>
      <c r="C967" s="40"/>
      <c r="D967" s="40"/>
      <c r="E967" s="40"/>
      <c r="F967" s="40"/>
      <c r="G967" s="40"/>
      <c r="H967" s="40"/>
      <c r="I967" s="40"/>
      <c r="J967" s="40"/>
      <c r="K967" s="40"/>
      <c r="L967" s="40"/>
      <c r="M967" s="40"/>
      <c r="N967" s="40"/>
    </row>
    <row r="968" spans="2:14">
      <c r="B968" s="40"/>
      <c r="C968" s="40"/>
      <c r="D968" s="40"/>
      <c r="E968" s="40"/>
      <c r="F968" s="40"/>
      <c r="G968" s="40"/>
      <c r="H968" s="40"/>
      <c r="I968" s="40"/>
      <c r="J968" s="40"/>
      <c r="K968" s="40"/>
      <c r="L968" s="40"/>
      <c r="M968" s="40"/>
      <c r="N968" s="40"/>
    </row>
    <row r="969" spans="2:14">
      <c r="B969" s="40"/>
      <c r="C969" s="40"/>
      <c r="D969" s="40"/>
      <c r="E969" s="40"/>
      <c r="F969" s="40"/>
      <c r="G969" s="40"/>
      <c r="H969" s="40"/>
      <c r="I969" s="40"/>
      <c r="J969" s="40"/>
      <c r="K969" s="40"/>
      <c r="L969" s="40"/>
      <c r="M969" s="40"/>
      <c r="N969" s="40"/>
    </row>
    <row r="970" spans="2:14">
      <c r="B970" s="40"/>
      <c r="C970" s="40"/>
      <c r="D970" s="40"/>
      <c r="E970" s="40"/>
      <c r="F970" s="40"/>
      <c r="G970" s="40"/>
      <c r="H970" s="40"/>
      <c r="I970" s="40"/>
      <c r="J970" s="40"/>
      <c r="K970" s="40"/>
      <c r="L970" s="40"/>
      <c r="M970" s="40"/>
      <c r="N970" s="40"/>
    </row>
    <row r="971" spans="2:14">
      <c r="B971" s="40"/>
      <c r="C971" s="40"/>
      <c r="D971" s="40"/>
      <c r="E971" s="40"/>
      <c r="F971" s="40"/>
      <c r="G971" s="40"/>
      <c r="H971" s="40"/>
      <c r="I971" s="40"/>
      <c r="J971" s="40"/>
      <c r="K971" s="40"/>
      <c r="L971" s="40"/>
      <c r="M971" s="40"/>
      <c r="N971" s="40"/>
    </row>
    <row r="972" spans="2:14">
      <c r="B972" s="40"/>
      <c r="C972" s="40"/>
      <c r="D972" s="40"/>
      <c r="E972" s="40"/>
      <c r="F972" s="40"/>
      <c r="G972" s="40"/>
      <c r="H972" s="40"/>
      <c r="I972" s="40"/>
      <c r="J972" s="40"/>
      <c r="K972" s="40"/>
      <c r="L972" s="40"/>
      <c r="M972" s="40"/>
      <c r="N972" s="40"/>
    </row>
    <row r="973" spans="2:14">
      <c r="B973" s="40"/>
      <c r="C973" s="40"/>
      <c r="D973" s="40"/>
      <c r="E973" s="40"/>
      <c r="F973" s="40"/>
      <c r="G973" s="40"/>
      <c r="H973" s="40"/>
      <c r="I973" s="40"/>
      <c r="J973" s="40"/>
      <c r="K973" s="40"/>
      <c r="L973" s="40"/>
      <c r="M973" s="40"/>
      <c r="N973" s="40"/>
    </row>
    <row r="974" spans="2:14">
      <c r="B974" s="40"/>
      <c r="C974" s="40"/>
      <c r="D974" s="40"/>
      <c r="E974" s="40"/>
      <c r="F974" s="40"/>
      <c r="G974" s="40"/>
      <c r="H974" s="40"/>
      <c r="I974" s="40"/>
      <c r="J974" s="40"/>
      <c r="K974" s="40"/>
      <c r="L974" s="40"/>
      <c r="M974" s="40"/>
      <c r="N974" s="40"/>
    </row>
    <row r="975" spans="2:14">
      <c r="B975" s="40"/>
      <c r="C975" s="40"/>
      <c r="D975" s="40"/>
      <c r="E975" s="40"/>
      <c r="F975" s="40"/>
      <c r="G975" s="40"/>
      <c r="H975" s="40"/>
      <c r="I975" s="40"/>
      <c r="J975" s="40"/>
      <c r="K975" s="40"/>
      <c r="L975" s="40"/>
      <c r="M975" s="40"/>
      <c r="N975" s="40"/>
    </row>
    <row r="976" spans="2:14">
      <c r="B976" s="40"/>
      <c r="C976" s="40"/>
      <c r="D976" s="40"/>
      <c r="E976" s="40"/>
      <c r="F976" s="40"/>
      <c r="G976" s="40"/>
      <c r="H976" s="40"/>
      <c r="I976" s="40"/>
      <c r="J976" s="40"/>
      <c r="K976" s="40"/>
      <c r="L976" s="40"/>
      <c r="M976" s="40"/>
      <c r="N976" s="40"/>
    </row>
    <row r="977" spans="2:14">
      <c r="B977" s="40"/>
      <c r="C977" s="40"/>
      <c r="D977" s="40"/>
      <c r="E977" s="40"/>
      <c r="F977" s="40"/>
      <c r="G977" s="40"/>
      <c r="H977" s="40"/>
      <c r="I977" s="40"/>
      <c r="J977" s="40"/>
      <c r="K977" s="40"/>
      <c r="L977" s="40"/>
      <c r="M977" s="40"/>
      <c r="N977" s="40"/>
    </row>
    <row r="978" spans="2:14">
      <c r="B978" s="40"/>
      <c r="C978" s="40"/>
      <c r="D978" s="40"/>
      <c r="E978" s="40"/>
      <c r="F978" s="40"/>
      <c r="G978" s="40"/>
      <c r="H978" s="40"/>
      <c r="I978" s="40"/>
      <c r="J978" s="40"/>
      <c r="K978" s="40"/>
      <c r="L978" s="40"/>
      <c r="M978" s="40"/>
      <c r="N978" s="40"/>
    </row>
    <row r="979" spans="2:14">
      <c r="B979" s="40"/>
      <c r="C979" s="40"/>
      <c r="D979" s="40"/>
      <c r="E979" s="40"/>
      <c r="F979" s="40"/>
      <c r="G979" s="40"/>
      <c r="H979" s="40"/>
      <c r="I979" s="40"/>
      <c r="J979" s="40"/>
      <c r="K979" s="40"/>
      <c r="L979" s="40"/>
      <c r="M979" s="40"/>
      <c r="N979" s="40"/>
    </row>
    <row r="980" spans="2:14">
      <c r="B980" s="40"/>
      <c r="C980" s="40"/>
      <c r="D980" s="40"/>
      <c r="E980" s="40"/>
      <c r="F980" s="40"/>
      <c r="G980" s="40"/>
      <c r="H980" s="40"/>
      <c r="I980" s="40"/>
      <c r="J980" s="40"/>
      <c r="K980" s="40"/>
      <c r="L980" s="40"/>
      <c r="M980" s="40"/>
      <c r="N980" s="40"/>
    </row>
    <row r="981" spans="2:14">
      <c r="B981" s="40"/>
      <c r="C981" s="40"/>
      <c r="D981" s="40"/>
      <c r="E981" s="40"/>
      <c r="F981" s="40"/>
      <c r="G981" s="40"/>
      <c r="H981" s="40"/>
      <c r="I981" s="40"/>
      <c r="J981" s="40"/>
      <c r="K981" s="40"/>
      <c r="L981" s="40"/>
      <c r="M981" s="40"/>
      <c r="N981" s="40"/>
    </row>
    <row r="982" spans="2:14">
      <c r="B982" s="40"/>
      <c r="C982" s="40"/>
      <c r="D982" s="40"/>
      <c r="E982" s="40"/>
      <c r="F982" s="40"/>
      <c r="G982" s="40"/>
      <c r="H982" s="40"/>
      <c r="I982" s="40"/>
      <c r="J982" s="40"/>
      <c r="K982" s="40"/>
      <c r="L982" s="40"/>
      <c r="M982" s="40"/>
      <c r="N982" s="40"/>
    </row>
    <row r="983" spans="2:14">
      <c r="B983" s="40"/>
      <c r="C983" s="40"/>
      <c r="D983" s="40"/>
      <c r="E983" s="40"/>
      <c r="F983" s="40"/>
      <c r="G983" s="40"/>
      <c r="H983" s="40"/>
      <c r="I983" s="40"/>
      <c r="J983" s="40"/>
      <c r="K983" s="40"/>
      <c r="L983" s="40"/>
      <c r="M983" s="40"/>
      <c r="N983" s="40"/>
    </row>
    <row r="984" spans="2:14">
      <c r="B984" s="40"/>
      <c r="C984" s="40"/>
      <c r="D984" s="40"/>
      <c r="E984" s="40"/>
      <c r="F984" s="40"/>
      <c r="G984" s="40"/>
      <c r="H984" s="40"/>
      <c r="I984" s="40"/>
      <c r="J984" s="40"/>
      <c r="K984" s="40"/>
      <c r="L984" s="40"/>
      <c r="M984" s="40"/>
      <c r="N984" s="40"/>
    </row>
    <row r="985" spans="2:14">
      <c r="B985" s="40"/>
      <c r="C985" s="40"/>
      <c r="D985" s="40"/>
      <c r="E985" s="40"/>
      <c r="F985" s="40"/>
      <c r="G985" s="40"/>
      <c r="H985" s="40"/>
      <c r="I985" s="40"/>
      <c r="J985" s="40"/>
      <c r="K985" s="40"/>
      <c r="L985" s="40"/>
      <c r="M985" s="40"/>
      <c r="N985" s="40"/>
    </row>
    <row r="986" spans="2:14">
      <c r="B986" s="40"/>
      <c r="C986" s="40"/>
      <c r="D986" s="40"/>
      <c r="E986" s="40"/>
      <c r="F986" s="40"/>
      <c r="G986" s="40"/>
      <c r="H986" s="40"/>
      <c r="I986" s="40"/>
      <c r="J986" s="40"/>
      <c r="K986" s="40"/>
      <c r="L986" s="40"/>
      <c r="M986" s="40"/>
      <c r="N986" s="40"/>
    </row>
    <row r="987" spans="2:14">
      <c r="B987" s="40"/>
      <c r="C987" s="40"/>
      <c r="D987" s="40"/>
      <c r="E987" s="40"/>
      <c r="F987" s="40"/>
      <c r="G987" s="40"/>
      <c r="H987" s="40"/>
      <c r="I987" s="40"/>
      <c r="J987" s="40"/>
      <c r="K987" s="40"/>
      <c r="L987" s="40"/>
      <c r="M987" s="40"/>
      <c r="N987" s="40"/>
    </row>
    <row r="988" spans="2:14">
      <c r="B988" s="40"/>
      <c r="C988" s="40"/>
      <c r="D988" s="40"/>
      <c r="E988" s="40"/>
      <c r="F988" s="40"/>
      <c r="G988" s="40"/>
      <c r="H988" s="40"/>
      <c r="I988" s="40"/>
      <c r="J988" s="40"/>
      <c r="K988" s="40"/>
      <c r="L988" s="40"/>
      <c r="M988" s="40"/>
      <c r="N988" s="40"/>
    </row>
    <row r="989" spans="2:14">
      <c r="B989" s="40"/>
      <c r="C989" s="40"/>
      <c r="D989" s="40"/>
      <c r="E989" s="40"/>
      <c r="F989" s="40"/>
      <c r="G989" s="40"/>
      <c r="H989" s="40"/>
      <c r="I989" s="40"/>
      <c r="J989" s="40"/>
      <c r="K989" s="40"/>
      <c r="L989" s="40"/>
      <c r="M989" s="40"/>
      <c r="N989" s="40"/>
    </row>
    <row r="990" spans="2:14">
      <c r="B990" s="40"/>
      <c r="C990" s="40"/>
      <c r="D990" s="40"/>
      <c r="E990" s="40"/>
      <c r="F990" s="40"/>
      <c r="G990" s="40"/>
      <c r="H990" s="40"/>
      <c r="I990" s="40"/>
      <c r="J990" s="40"/>
      <c r="K990" s="40"/>
      <c r="L990" s="40"/>
      <c r="M990" s="40"/>
      <c r="N990" s="40"/>
    </row>
    <row r="991" spans="2:14">
      <c r="B991" s="40"/>
      <c r="C991" s="40"/>
      <c r="D991" s="40"/>
      <c r="E991" s="40"/>
      <c r="F991" s="40"/>
      <c r="G991" s="40"/>
      <c r="H991" s="40"/>
      <c r="I991" s="40"/>
      <c r="J991" s="40"/>
      <c r="K991" s="40"/>
      <c r="L991" s="40"/>
      <c r="M991" s="40"/>
      <c r="N991" s="40"/>
    </row>
    <row r="992" spans="2:14">
      <c r="B992" s="40"/>
      <c r="C992" s="40"/>
      <c r="D992" s="40"/>
      <c r="E992" s="40"/>
      <c r="F992" s="40"/>
      <c r="G992" s="40"/>
      <c r="H992" s="40"/>
      <c r="I992" s="40"/>
      <c r="J992" s="40"/>
      <c r="K992" s="40"/>
      <c r="L992" s="40"/>
      <c r="M992" s="40"/>
      <c r="N992" s="40"/>
    </row>
    <row r="993" spans="2:14">
      <c r="B993" s="40"/>
      <c r="C993" s="40"/>
      <c r="D993" s="40"/>
      <c r="E993" s="40"/>
      <c r="F993" s="40"/>
      <c r="G993" s="40"/>
      <c r="H993" s="40"/>
      <c r="I993" s="40"/>
      <c r="J993" s="40"/>
      <c r="K993" s="40"/>
      <c r="L993" s="40"/>
      <c r="M993" s="40"/>
      <c r="N993" s="40"/>
    </row>
    <row r="994" spans="2:14">
      <c r="B994" s="40"/>
      <c r="C994" s="40"/>
      <c r="D994" s="40"/>
      <c r="E994" s="40"/>
      <c r="F994" s="40"/>
      <c r="G994" s="40"/>
      <c r="H994" s="40"/>
      <c r="I994" s="40"/>
      <c r="J994" s="40"/>
      <c r="K994" s="40"/>
      <c r="L994" s="40"/>
      <c r="M994" s="40"/>
      <c r="N994" s="40"/>
    </row>
    <row r="995" spans="2:14">
      <c r="B995" s="40"/>
      <c r="C995" s="40"/>
      <c r="D995" s="40"/>
      <c r="E995" s="40"/>
      <c r="F995" s="40"/>
      <c r="G995" s="40"/>
      <c r="H995" s="40"/>
      <c r="I995" s="40"/>
      <c r="J995" s="40"/>
      <c r="K995" s="40"/>
      <c r="L995" s="40"/>
      <c r="M995" s="40"/>
      <c r="N995" s="40"/>
    </row>
    <row r="996" spans="2:14">
      <c r="B996" s="40"/>
      <c r="C996" s="40"/>
      <c r="D996" s="40"/>
      <c r="E996" s="40"/>
      <c r="F996" s="40"/>
      <c r="G996" s="40"/>
      <c r="H996" s="40"/>
      <c r="I996" s="40"/>
      <c r="J996" s="40"/>
      <c r="K996" s="40"/>
      <c r="L996" s="40"/>
      <c r="M996" s="40"/>
      <c r="N996" s="40"/>
    </row>
    <row r="997" spans="2:14">
      <c r="B997" s="40"/>
      <c r="C997" s="40"/>
      <c r="D997" s="40"/>
      <c r="E997" s="40"/>
      <c r="F997" s="40"/>
      <c r="G997" s="40"/>
      <c r="H997" s="40"/>
      <c r="I997" s="40"/>
      <c r="J997" s="40"/>
      <c r="K997" s="40"/>
      <c r="L997" s="40"/>
      <c r="M997" s="40"/>
      <c r="N997" s="40"/>
    </row>
    <row r="998" spans="2:14">
      <c r="B998" s="40"/>
      <c r="C998" s="40"/>
      <c r="D998" s="40"/>
      <c r="E998" s="40"/>
      <c r="F998" s="40"/>
      <c r="G998" s="40"/>
      <c r="H998" s="40"/>
      <c r="I998" s="40"/>
      <c r="J998" s="40"/>
      <c r="K998" s="40"/>
      <c r="L998" s="40"/>
      <c r="M998" s="40"/>
      <c r="N998" s="40"/>
    </row>
    <row r="999" spans="2:14">
      <c r="B999" s="40"/>
      <c r="C999" s="40"/>
      <c r="D999" s="40"/>
      <c r="E999" s="40"/>
      <c r="F999" s="40"/>
      <c r="G999" s="40"/>
      <c r="H999" s="40"/>
      <c r="I999" s="40"/>
      <c r="J999" s="40"/>
      <c r="K999" s="40"/>
      <c r="L999" s="40"/>
      <c r="M999" s="40"/>
      <c r="N999" s="40"/>
    </row>
    <row r="1000" spans="2:14">
      <c r="B1000" s="40"/>
      <c r="C1000" s="40"/>
      <c r="D1000" s="40"/>
      <c r="E1000" s="40"/>
      <c r="F1000" s="40"/>
      <c r="G1000" s="40"/>
      <c r="H1000" s="40"/>
      <c r="I1000" s="40"/>
      <c r="J1000" s="40"/>
      <c r="K1000" s="40"/>
      <c r="L1000" s="40"/>
      <c r="M1000" s="40"/>
      <c r="N1000" s="40"/>
    </row>
    <row r="1001" spans="2:14">
      <c r="B1001" s="40"/>
      <c r="C1001" s="40"/>
      <c r="D1001" s="40"/>
      <c r="E1001" s="40"/>
      <c r="F1001" s="40"/>
      <c r="G1001" s="40"/>
      <c r="H1001" s="40"/>
      <c r="I1001" s="40"/>
      <c r="J1001" s="40"/>
      <c r="K1001" s="40"/>
      <c r="L1001" s="40"/>
      <c r="M1001" s="40"/>
      <c r="N1001" s="40"/>
    </row>
    <row r="1002" spans="2:14">
      <c r="B1002" s="40"/>
      <c r="C1002" s="40"/>
      <c r="D1002" s="40"/>
      <c r="E1002" s="40"/>
      <c r="F1002" s="40"/>
      <c r="G1002" s="40"/>
      <c r="H1002" s="40"/>
      <c r="I1002" s="40"/>
      <c r="J1002" s="40"/>
      <c r="K1002" s="40"/>
      <c r="L1002" s="40"/>
      <c r="M1002" s="40"/>
      <c r="N1002" s="40"/>
    </row>
    <row r="1003" spans="2:14">
      <c r="B1003" s="40"/>
      <c r="C1003" s="40"/>
      <c r="D1003" s="40"/>
      <c r="E1003" s="40"/>
      <c r="F1003" s="40"/>
      <c r="G1003" s="40"/>
      <c r="H1003" s="40"/>
      <c r="I1003" s="40"/>
      <c r="J1003" s="40"/>
      <c r="K1003" s="40"/>
      <c r="L1003" s="40"/>
      <c r="M1003" s="40"/>
      <c r="N1003" s="40"/>
    </row>
    <row r="1004" spans="2:14">
      <c r="B1004" s="40"/>
      <c r="C1004" s="40"/>
      <c r="D1004" s="40"/>
      <c r="E1004" s="40"/>
      <c r="F1004" s="40"/>
      <c r="G1004" s="40"/>
      <c r="H1004" s="40"/>
      <c r="I1004" s="40"/>
      <c r="J1004" s="40"/>
      <c r="K1004" s="40"/>
      <c r="L1004" s="40"/>
      <c r="M1004" s="40"/>
      <c r="N1004" s="40"/>
    </row>
    <row r="1005" spans="2:14">
      <c r="B1005" s="40"/>
      <c r="C1005" s="40"/>
      <c r="D1005" s="40"/>
      <c r="E1005" s="40"/>
      <c r="F1005" s="40"/>
      <c r="G1005" s="40"/>
      <c r="H1005" s="40"/>
      <c r="I1005" s="40"/>
      <c r="J1005" s="40"/>
      <c r="K1005" s="40"/>
      <c r="L1005" s="40"/>
      <c r="M1005" s="40"/>
      <c r="N1005" s="40"/>
    </row>
    <row r="1006" spans="2:14">
      <c r="B1006" s="40"/>
      <c r="C1006" s="40"/>
      <c r="D1006" s="40"/>
      <c r="E1006" s="40"/>
      <c r="F1006" s="40"/>
      <c r="G1006" s="40"/>
      <c r="H1006" s="40"/>
      <c r="I1006" s="40"/>
      <c r="J1006" s="40"/>
      <c r="K1006" s="40"/>
      <c r="L1006" s="40"/>
      <c r="M1006" s="40"/>
      <c r="N1006" s="40"/>
    </row>
    <row r="1007" spans="2:14">
      <c r="B1007" s="40"/>
      <c r="C1007" s="40"/>
      <c r="D1007" s="40"/>
      <c r="E1007" s="40"/>
      <c r="F1007" s="40"/>
      <c r="G1007" s="40"/>
      <c r="H1007" s="40"/>
      <c r="I1007" s="40"/>
      <c r="J1007" s="40"/>
      <c r="K1007" s="40"/>
      <c r="L1007" s="40"/>
      <c r="M1007" s="40"/>
      <c r="N1007" s="40"/>
    </row>
    <row r="1008" spans="2:14">
      <c r="B1008" s="40"/>
      <c r="C1008" s="40"/>
      <c r="D1008" s="40"/>
      <c r="E1008" s="40"/>
      <c r="F1008" s="40"/>
      <c r="G1008" s="40"/>
      <c r="H1008" s="40"/>
      <c r="I1008" s="40"/>
      <c r="J1008" s="40"/>
      <c r="K1008" s="40"/>
      <c r="L1008" s="40"/>
      <c r="M1008" s="40"/>
      <c r="N1008" s="40"/>
    </row>
    <row r="1009" spans="2:14">
      <c r="B1009" s="40"/>
      <c r="C1009" s="40"/>
      <c r="D1009" s="40"/>
      <c r="E1009" s="40"/>
      <c r="F1009" s="40"/>
      <c r="G1009" s="40"/>
      <c r="H1009" s="40"/>
      <c r="I1009" s="40"/>
      <c r="J1009" s="40"/>
      <c r="K1009" s="40"/>
      <c r="L1009" s="40"/>
      <c r="M1009" s="40"/>
      <c r="N1009" s="40"/>
    </row>
    <row r="1010" spans="2:14">
      <c r="B1010" s="40"/>
      <c r="C1010" s="40"/>
      <c r="D1010" s="40"/>
      <c r="E1010" s="40"/>
      <c r="F1010" s="40"/>
      <c r="G1010" s="40"/>
      <c r="H1010" s="40"/>
      <c r="I1010" s="40"/>
      <c r="J1010" s="40"/>
      <c r="K1010" s="40"/>
      <c r="L1010" s="40"/>
      <c r="M1010" s="40"/>
      <c r="N1010" s="40"/>
    </row>
    <row r="1011" spans="2:14">
      <c r="B1011" s="40"/>
      <c r="C1011" s="40"/>
      <c r="D1011" s="40"/>
      <c r="E1011" s="40"/>
      <c r="F1011" s="40"/>
      <c r="G1011" s="40"/>
      <c r="H1011" s="40"/>
      <c r="I1011" s="40"/>
      <c r="J1011" s="40"/>
      <c r="K1011" s="40"/>
      <c r="L1011" s="40"/>
      <c r="M1011" s="40"/>
      <c r="N1011" s="40"/>
    </row>
    <row r="1012" spans="2:14">
      <c r="B1012" s="40"/>
      <c r="C1012" s="40"/>
      <c r="D1012" s="40"/>
      <c r="E1012" s="40"/>
      <c r="F1012" s="40"/>
      <c r="G1012" s="40"/>
      <c r="H1012" s="40"/>
      <c r="I1012" s="40"/>
      <c r="J1012" s="40"/>
      <c r="K1012" s="40"/>
      <c r="L1012" s="40"/>
      <c r="M1012" s="40"/>
      <c r="N1012" s="40"/>
    </row>
    <row r="1013" spans="2:14">
      <c r="B1013" s="40"/>
      <c r="C1013" s="40"/>
      <c r="D1013" s="40"/>
      <c r="E1013" s="40"/>
      <c r="F1013" s="40"/>
      <c r="G1013" s="40"/>
      <c r="H1013" s="40"/>
      <c r="I1013" s="40"/>
      <c r="J1013" s="40"/>
      <c r="K1013" s="40"/>
      <c r="L1013" s="40"/>
      <c r="M1013" s="40"/>
      <c r="N1013" s="40"/>
    </row>
    <row r="1014" spans="2:14">
      <c r="B1014" s="40"/>
      <c r="C1014" s="40"/>
      <c r="D1014" s="40"/>
      <c r="E1014" s="40"/>
      <c r="F1014" s="40"/>
      <c r="G1014" s="40"/>
      <c r="H1014" s="40"/>
      <c r="I1014" s="40"/>
      <c r="J1014" s="40"/>
      <c r="K1014" s="40"/>
      <c r="L1014" s="40"/>
      <c r="M1014" s="40"/>
      <c r="N1014" s="40"/>
    </row>
    <row r="1015" spans="2:14">
      <c r="B1015" s="40"/>
      <c r="C1015" s="40"/>
      <c r="D1015" s="40"/>
      <c r="E1015" s="40"/>
      <c r="F1015" s="40"/>
      <c r="G1015" s="40"/>
      <c r="H1015" s="40"/>
      <c r="I1015" s="40"/>
      <c r="J1015" s="40"/>
      <c r="K1015" s="40"/>
      <c r="L1015" s="40"/>
      <c r="M1015" s="40"/>
      <c r="N1015" s="40"/>
    </row>
    <row r="1016" spans="2:14">
      <c r="B1016" s="40"/>
      <c r="C1016" s="40"/>
      <c r="D1016" s="40"/>
      <c r="E1016" s="40"/>
      <c r="F1016" s="40"/>
      <c r="G1016" s="40"/>
      <c r="H1016" s="40"/>
      <c r="I1016" s="40"/>
      <c r="J1016" s="40"/>
      <c r="K1016" s="40"/>
      <c r="L1016" s="40"/>
      <c r="M1016" s="40"/>
      <c r="N1016" s="40"/>
    </row>
    <row r="1017" spans="2:14">
      <c r="B1017" s="40"/>
      <c r="C1017" s="40"/>
      <c r="D1017" s="40"/>
      <c r="E1017" s="40"/>
      <c r="F1017" s="40"/>
      <c r="G1017" s="40"/>
      <c r="H1017" s="40"/>
      <c r="I1017" s="40"/>
      <c r="J1017" s="40"/>
      <c r="K1017" s="40"/>
      <c r="L1017" s="40"/>
      <c r="M1017" s="40"/>
      <c r="N1017" s="40"/>
    </row>
    <row r="1018" spans="2:14">
      <c r="B1018" s="40"/>
      <c r="C1018" s="40"/>
      <c r="D1018" s="40"/>
      <c r="E1018" s="40"/>
      <c r="F1018" s="40"/>
      <c r="G1018" s="40"/>
      <c r="H1018" s="40"/>
      <c r="I1018" s="40"/>
      <c r="J1018" s="40"/>
      <c r="K1018" s="40"/>
      <c r="L1018" s="40"/>
      <c r="M1018" s="40"/>
      <c r="N1018" s="40"/>
    </row>
    <row r="1019" spans="2:14">
      <c r="B1019" s="40"/>
      <c r="C1019" s="40"/>
      <c r="D1019" s="40"/>
      <c r="E1019" s="40"/>
      <c r="F1019" s="40"/>
      <c r="G1019" s="40"/>
      <c r="H1019" s="40"/>
      <c r="I1019" s="40"/>
      <c r="J1019" s="40"/>
      <c r="K1019" s="40"/>
      <c r="L1019" s="40"/>
      <c r="M1019" s="40"/>
      <c r="N1019" s="40"/>
    </row>
  </sheetData>
  <mergeCells count="5">
    <mergeCell ref="B1:J1"/>
    <mergeCell ref="B2:J2"/>
    <mergeCell ref="B3:J3"/>
    <mergeCell ref="B5:J5"/>
    <mergeCell ref="B7:J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FFCF0-FBB5-46D5-A74A-4136C72C655D}">
  <sheetPr>
    <tabColor theme="3"/>
  </sheetPr>
  <dimension ref="A1:Z1001"/>
  <sheetViews>
    <sheetView workbookViewId="0"/>
  </sheetViews>
  <sheetFormatPr baseColWidth="10" defaultColWidth="14.42578125" defaultRowHeight="15" customHeight="1"/>
  <cols>
    <col min="1" max="1" width="2.85546875" style="44" customWidth="1"/>
    <col min="2" max="2" width="44.85546875" style="44" bestFit="1" customWidth="1"/>
    <col min="3" max="7" width="13.42578125" style="44" customWidth="1"/>
    <col min="8" max="8" width="18.42578125" style="44" customWidth="1"/>
    <col min="9" max="9" width="13.42578125" style="44" customWidth="1"/>
    <col min="10" max="10" width="21" style="44" customWidth="1"/>
    <col min="11" max="11" width="16.7109375" style="44" customWidth="1"/>
    <col min="12" max="12" width="17.85546875" style="44" customWidth="1"/>
    <col min="13" max="13" width="13.42578125" style="44" customWidth="1"/>
    <col min="14" max="26" width="10.7109375" style="44" customWidth="1"/>
    <col min="27" max="16384" width="14.42578125" style="44"/>
  </cols>
  <sheetData>
    <row r="1" spans="1:26" ht="16.5" customHeight="1">
      <c r="B1" s="45"/>
      <c r="C1" s="46"/>
      <c r="D1" s="46"/>
      <c r="E1" s="46"/>
      <c r="F1" s="46"/>
      <c r="G1" s="46"/>
      <c r="H1" s="46"/>
      <c r="I1" s="46"/>
      <c r="J1" s="46"/>
      <c r="K1" s="46"/>
      <c r="L1" s="46"/>
      <c r="M1" s="46"/>
    </row>
    <row r="2" spans="1:26" ht="16.5" customHeight="1">
      <c r="B2" s="45" t="s">
        <v>215</v>
      </c>
      <c r="C2" s="46"/>
      <c r="D2" s="46"/>
      <c r="E2" s="46"/>
      <c r="F2" s="46"/>
      <c r="G2" s="46"/>
      <c r="H2" s="46"/>
      <c r="I2" s="46"/>
      <c r="J2" s="46"/>
      <c r="K2" s="46"/>
      <c r="L2" s="46"/>
      <c r="M2" s="46"/>
    </row>
    <row r="3" spans="1:26" ht="16.5" customHeight="1">
      <c r="B3" s="45" t="str">
        <f>Portada!B12</f>
        <v>24XORO</v>
      </c>
      <c r="C3" s="46"/>
      <c r="D3" s="46"/>
      <c r="E3" s="46"/>
      <c r="F3" s="46"/>
      <c r="G3" s="46"/>
      <c r="H3" s="46"/>
      <c r="I3" s="46"/>
      <c r="J3" s="46"/>
      <c r="K3" s="46"/>
      <c r="L3" s="46"/>
      <c r="M3" s="46"/>
    </row>
    <row r="4" spans="1:26" ht="16.5" customHeight="1">
      <c r="B4" s="45"/>
      <c r="C4" s="46"/>
      <c r="D4" s="46"/>
      <c r="E4" s="46"/>
      <c r="F4" s="46"/>
      <c r="G4" s="46"/>
      <c r="H4" s="46"/>
      <c r="I4" s="46"/>
      <c r="J4" s="46"/>
      <c r="K4" s="46"/>
      <c r="L4" s="46"/>
      <c r="M4" s="46"/>
    </row>
    <row r="5" spans="1:26" ht="51">
      <c r="A5" s="47"/>
      <c r="B5" s="48"/>
      <c r="C5" s="49" t="s">
        <v>209</v>
      </c>
      <c r="D5" s="49" t="s">
        <v>216</v>
      </c>
      <c r="E5" s="49" t="s">
        <v>217</v>
      </c>
      <c r="F5" s="49" t="s">
        <v>218</v>
      </c>
      <c r="G5" s="49" t="s">
        <v>219</v>
      </c>
      <c r="H5" s="49" t="s">
        <v>220</v>
      </c>
      <c r="I5" s="49" t="s">
        <v>221</v>
      </c>
      <c r="J5" s="49" t="s">
        <v>222</v>
      </c>
      <c r="K5" s="49" t="s">
        <v>223</v>
      </c>
      <c r="L5" s="49" t="s">
        <v>224</v>
      </c>
      <c r="M5" s="49" t="s">
        <v>225</v>
      </c>
      <c r="N5" s="47"/>
      <c r="O5" s="47"/>
      <c r="P5" s="47"/>
      <c r="Q5" s="47"/>
      <c r="R5" s="47"/>
      <c r="S5" s="47"/>
      <c r="T5" s="47"/>
      <c r="U5" s="47"/>
      <c r="V5" s="47"/>
      <c r="W5" s="47"/>
      <c r="X5" s="47"/>
      <c r="Y5" s="47"/>
      <c r="Z5" s="47"/>
    </row>
    <row r="6" spans="1:26" ht="16.5" customHeight="1">
      <c r="B6" s="50" t="s">
        <v>226</v>
      </c>
      <c r="C6" s="51"/>
      <c r="D6" s="51"/>
      <c r="E6" s="51"/>
      <c r="F6" s="51"/>
      <c r="G6" s="51"/>
      <c r="H6" s="51"/>
      <c r="I6" s="51"/>
      <c r="J6" s="51"/>
      <c r="K6" s="51"/>
      <c r="L6" s="51"/>
      <c r="M6" s="51"/>
    </row>
    <row r="7" spans="1:26" ht="16.5" customHeight="1">
      <c r="B7" s="50" t="s">
        <v>227</v>
      </c>
      <c r="C7" s="52"/>
      <c r="D7" s="52"/>
      <c r="E7" s="52"/>
      <c r="F7" s="52"/>
      <c r="G7" s="52"/>
      <c r="H7" s="52"/>
      <c r="I7" s="52"/>
      <c r="J7" s="52"/>
      <c r="K7" s="52"/>
      <c r="L7" s="52"/>
      <c r="M7" s="52">
        <f>SUM(C7:L7)</f>
        <v>0</v>
      </c>
    </row>
    <row r="8" spans="1:26" ht="16.5" customHeight="1">
      <c r="B8" s="50" t="s">
        <v>228</v>
      </c>
      <c r="C8" s="51">
        <f>C9-C7</f>
        <v>0</v>
      </c>
      <c r="D8" s="51">
        <f t="shared" ref="D8:L8" si="0">D9-D7</f>
        <v>0</v>
      </c>
      <c r="E8" s="51">
        <f t="shared" si="0"/>
        <v>0</v>
      </c>
      <c r="F8" s="51">
        <f t="shared" si="0"/>
        <v>0</v>
      </c>
      <c r="G8" s="51">
        <f t="shared" si="0"/>
        <v>0</v>
      </c>
      <c r="H8" s="51">
        <f t="shared" si="0"/>
        <v>0</v>
      </c>
      <c r="I8" s="51">
        <f t="shared" si="0"/>
        <v>0</v>
      </c>
      <c r="J8" s="51">
        <f t="shared" si="0"/>
        <v>0</v>
      </c>
      <c r="K8" s="51">
        <f t="shared" si="0"/>
        <v>0</v>
      </c>
      <c r="L8" s="51">
        <f t="shared" si="0"/>
        <v>0</v>
      </c>
      <c r="M8" s="51"/>
    </row>
    <row r="9" spans="1:26" ht="16.5" customHeight="1">
      <c r="B9" s="50" t="s">
        <v>229</v>
      </c>
      <c r="C9" s="52"/>
      <c r="D9" s="52"/>
      <c r="E9" s="52"/>
      <c r="F9" s="52"/>
      <c r="G9" s="52"/>
      <c r="H9" s="52"/>
      <c r="I9" s="52"/>
      <c r="J9" s="52"/>
      <c r="K9" s="52"/>
      <c r="L9" s="52"/>
      <c r="M9" s="52">
        <f>SUM(C9:L9)</f>
        <v>0</v>
      </c>
    </row>
    <row r="10" spans="1:26" ht="16.5" customHeight="1">
      <c r="B10" s="50" t="s">
        <v>230</v>
      </c>
      <c r="C10" s="51">
        <f>C11-C9</f>
        <v>0</v>
      </c>
      <c r="D10" s="51"/>
      <c r="E10" s="51">
        <f t="shared" ref="E10:L10" si="1">E11-E9</f>
        <v>0</v>
      </c>
      <c r="F10" s="51">
        <f>F11-F9</f>
        <v>0</v>
      </c>
      <c r="G10" s="51">
        <f>G11-G9</f>
        <v>0</v>
      </c>
      <c r="H10" s="51">
        <f t="shared" si="1"/>
        <v>0</v>
      </c>
      <c r="I10" s="51">
        <f t="shared" si="1"/>
        <v>0</v>
      </c>
      <c r="J10" s="51">
        <f t="shared" si="1"/>
        <v>0</v>
      </c>
      <c r="K10" s="51">
        <f t="shared" si="1"/>
        <v>0</v>
      </c>
      <c r="L10" s="51">
        <f t="shared" si="1"/>
        <v>0</v>
      </c>
      <c r="M10" s="51"/>
    </row>
    <row r="11" spans="1:26" ht="16.5" customHeight="1">
      <c r="B11" s="50" t="s">
        <v>243</v>
      </c>
      <c r="C11" s="52"/>
      <c r="D11" s="52"/>
      <c r="E11" s="52"/>
      <c r="F11" s="52"/>
      <c r="G11" s="52"/>
      <c r="H11" s="52"/>
      <c r="I11" s="52"/>
      <c r="J11" s="52"/>
      <c r="K11" s="52"/>
      <c r="L11" s="52"/>
      <c r="M11" s="52">
        <f>SUM(C11:L11)</f>
        <v>0</v>
      </c>
    </row>
    <row r="12" spans="1:26" ht="16.5" customHeight="1">
      <c r="B12" s="45"/>
      <c r="C12" s="46"/>
      <c r="D12" s="46"/>
      <c r="E12" s="46"/>
      <c r="F12" s="46"/>
      <c r="G12" s="46"/>
      <c r="H12" s="46"/>
      <c r="I12" s="46"/>
      <c r="J12" s="46"/>
      <c r="K12" s="46"/>
      <c r="L12" s="46"/>
      <c r="M12" s="46"/>
    </row>
    <row r="13" spans="1:26" ht="16.5" customHeight="1">
      <c r="B13" s="53" t="s">
        <v>227</v>
      </c>
      <c r="C13" s="46"/>
      <c r="D13" s="46"/>
      <c r="E13" s="46"/>
      <c r="F13" s="46"/>
      <c r="G13" s="46"/>
      <c r="H13" s="46"/>
      <c r="I13" s="46"/>
      <c r="J13" s="46"/>
      <c r="K13" s="46"/>
      <c r="L13" s="46"/>
      <c r="M13" s="46"/>
    </row>
    <row r="14" spans="1:26" ht="16.5" customHeight="1">
      <c r="B14" s="54" t="s">
        <v>231</v>
      </c>
      <c r="C14" s="46"/>
      <c r="D14" s="46"/>
      <c r="E14" s="46"/>
      <c r="F14" s="46"/>
      <c r="G14" s="55"/>
      <c r="H14" s="46"/>
      <c r="I14" s="46"/>
      <c r="J14" s="46"/>
      <c r="K14" s="46"/>
      <c r="L14" s="46"/>
      <c r="M14" s="46"/>
    </row>
    <row r="15" spans="1:26" ht="16.5" customHeight="1">
      <c r="B15" s="54" t="s">
        <v>232</v>
      </c>
      <c r="C15" s="46"/>
      <c r="D15" s="46"/>
      <c r="E15" s="46"/>
      <c r="F15" s="46"/>
      <c r="G15" s="55"/>
      <c r="H15" s="46"/>
      <c r="I15" s="46"/>
      <c r="J15" s="46"/>
      <c r="K15" s="46"/>
      <c r="L15" s="46"/>
      <c r="M15" s="46"/>
    </row>
    <row r="16" spans="1:26" ht="16.5" customHeight="1">
      <c r="B16" s="45"/>
      <c r="C16" s="46"/>
      <c r="D16" s="46"/>
      <c r="E16" s="46"/>
      <c r="F16" s="46"/>
      <c r="G16" s="55"/>
      <c r="H16" s="46"/>
      <c r="I16" s="46"/>
      <c r="J16" s="46"/>
      <c r="K16" s="46"/>
      <c r="L16" s="46"/>
      <c r="M16" s="46"/>
    </row>
    <row r="17" spans="2:13" ht="16.5" customHeight="1">
      <c r="B17" s="53" t="s">
        <v>233</v>
      </c>
      <c r="C17" s="46"/>
      <c r="D17" s="46"/>
      <c r="E17" s="46"/>
      <c r="F17" s="46"/>
      <c r="G17" s="46"/>
      <c r="H17" s="46"/>
      <c r="I17" s="46"/>
      <c r="J17" s="46"/>
      <c r="K17" s="46"/>
      <c r="L17" s="46"/>
      <c r="M17" s="46"/>
    </row>
    <row r="18" spans="2:13" ht="16.5" customHeight="1">
      <c r="B18" s="54" t="s">
        <v>234</v>
      </c>
      <c r="C18" s="46"/>
      <c r="D18" s="46"/>
      <c r="E18" s="46"/>
      <c r="F18" s="46"/>
      <c r="G18" s="46"/>
      <c r="H18" s="46"/>
      <c r="I18" s="46"/>
      <c r="J18" s="46"/>
      <c r="K18" s="46"/>
      <c r="L18" s="46"/>
      <c r="M18" s="46"/>
    </row>
    <row r="19" spans="2:13" ht="16.5" customHeight="1">
      <c r="B19" s="54" t="s">
        <v>235</v>
      </c>
      <c r="C19" s="46"/>
      <c r="D19" s="46"/>
      <c r="E19" s="46"/>
      <c r="F19" s="46"/>
      <c r="G19" s="46"/>
      <c r="H19" s="46"/>
      <c r="I19" s="46"/>
      <c r="J19" s="46"/>
      <c r="K19" s="46"/>
      <c r="L19" s="46"/>
      <c r="M19" s="46"/>
    </row>
    <row r="20" spans="2:13" ht="16.5" customHeight="1">
      <c r="B20" s="54" t="s">
        <v>236</v>
      </c>
      <c r="C20" s="46"/>
      <c r="D20" s="46"/>
      <c r="E20" s="46"/>
      <c r="F20" s="46"/>
      <c r="G20" s="46"/>
      <c r="H20" s="46"/>
      <c r="I20" s="46"/>
      <c r="J20" s="46"/>
      <c r="K20" s="46"/>
      <c r="L20" s="46"/>
      <c r="M20" s="46"/>
    </row>
    <row r="21" spans="2:13" ht="16.5" customHeight="1">
      <c r="B21" s="54" t="s">
        <v>237</v>
      </c>
      <c r="C21" s="46"/>
      <c r="D21" s="46"/>
      <c r="E21" s="46"/>
      <c r="F21" s="46"/>
      <c r="G21" s="46"/>
      <c r="H21" s="46"/>
      <c r="I21" s="46"/>
      <c r="J21" s="46"/>
      <c r="K21" s="46"/>
      <c r="L21" s="46"/>
      <c r="M21" s="46"/>
    </row>
    <row r="22" spans="2:13" ht="16.5" customHeight="1">
      <c r="B22" s="54" t="s">
        <v>238</v>
      </c>
      <c r="C22" s="46"/>
      <c r="D22" s="46"/>
      <c r="E22" s="46"/>
      <c r="F22" s="46"/>
      <c r="G22" s="46"/>
      <c r="H22" s="46"/>
      <c r="I22" s="46"/>
      <c r="J22" s="46"/>
      <c r="K22" s="46"/>
      <c r="L22" s="46"/>
      <c r="M22" s="46"/>
    </row>
    <row r="23" spans="2:13" ht="16.5" customHeight="1">
      <c r="B23" s="54" t="s">
        <v>239</v>
      </c>
      <c r="C23" s="46"/>
      <c r="D23" s="46"/>
      <c r="E23" s="46"/>
      <c r="F23" s="46"/>
      <c r="G23" s="46"/>
      <c r="H23" s="46"/>
      <c r="I23" s="46"/>
      <c r="J23" s="46"/>
      <c r="K23" s="46"/>
      <c r="L23" s="46"/>
      <c r="M23" s="46"/>
    </row>
    <row r="24" spans="2:13" ht="16.5" customHeight="1">
      <c r="B24" s="54" t="s">
        <v>240</v>
      </c>
      <c r="C24" s="46"/>
      <c r="D24" s="46"/>
      <c r="E24" s="46"/>
      <c r="F24" s="46"/>
      <c r="G24" s="46"/>
      <c r="H24" s="46"/>
      <c r="I24" s="46"/>
      <c r="J24" s="46"/>
      <c r="K24" s="46"/>
      <c r="L24" s="46"/>
      <c r="M24" s="46"/>
    </row>
    <row r="25" spans="2:13" ht="16.5" customHeight="1">
      <c r="B25" s="54" t="s">
        <v>241</v>
      </c>
      <c r="C25" s="46"/>
      <c r="D25" s="46"/>
      <c r="E25" s="46"/>
      <c r="F25" s="46"/>
      <c r="G25" s="46"/>
      <c r="H25" s="46"/>
      <c r="I25" s="46"/>
      <c r="J25" s="46"/>
      <c r="K25" s="46"/>
      <c r="L25" s="46"/>
      <c r="M25" s="46"/>
    </row>
    <row r="26" spans="2:13" ht="16.5" customHeight="1">
      <c r="B26" s="54" t="s">
        <v>242</v>
      </c>
      <c r="C26" s="46"/>
      <c r="D26" s="46"/>
      <c r="E26" s="46"/>
      <c r="F26" s="46"/>
      <c r="G26" s="46"/>
      <c r="H26" s="46"/>
      <c r="I26" s="46"/>
      <c r="J26" s="46"/>
      <c r="K26" s="46"/>
      <c r="L26" s="46"/>
      <c r="M26" s="46"/>
    </row>
    <row r="27" spans="2:13" ht="16.5" customHeight="1">
      <c r="B27" s="45"/>
      <c r="C27" s="46"/>
      <c r="D27" s="46"/>
      <c r="E27" s="46"/>
      <c r="F27" s="46"/>
      <c r="G27" s="46"/>
      <c r="H27" s="46"/>
      <c r="I27" s="46"/>
      <c r="J27" s="46"/>
      <c r="K27" s="46"/>
      <c r="L27" s="46"/>
      <c r="M27" s="46"/>
    </row>
    <row r="28" spans="2:13" ht="16.5" customHeight="1">
      <c r="B28" s="53" t="s">
        <v>243</v>
      </c>
      <c r="C28" s="46"/>
      <c r="D28" s="46"/>
      <c r="E28" s="46"/>
      <c r="F28" s="46"/>
      <c r="G28" s="46"/>
      <c r="H28" s="46"/>
      <c r="I28" s="46"/>
      <c r="J28" s="46"/>
      <c r="K28" s="46"/>
      <c r="L28" s="46"/>
      <c r="M28" s="46"/>
    </row>
    <row r="29" spans="2:13" ht="16.5" customHeight="1">
      <c r="B29" s="54" t="s">
        <v>242</v>
      </c>
      <c r="C29" s="46"/>
      <c r="D29" s="46"/>
      <c r="E29" s="46"/>
      <c r="F29" s="46"/>
      <c r="G29" s="46"/>
      <c r="H29" s="46"/>
      <c r="I29" s="46"/>
      <c r="J29" s="46"/>
      <c r="K29" s="46"/>
      <c r="L29" s="46"/>
      <c r="M29" s="46"/>
    </row>
    <row r="30" spans="2:13" ht="16.5" customHeight="1">
      <c r="B30" s="54" t="s">
        <v>236</v>
      </c>
      <c r="C30" s="46"/>
      <c r="D30" s="46"/>
      <c r="E30" s="46"/>
      <c r="F30" s="46"/>
      <c r="G30" s="46"/>
      <c r="H30" s="46"/>
      <c r="I30" s="46"/>
      <c r="J30" s="46"/>
      <c r="K30" s="46"/>
      <c r="L30" s="46"/>
      <c r="M30" s="46"/>
    </row>
    <row r="31" spans="2:13" ht="16.5" customHeight="1">
      <c r="B31" s="54" t="s">
        <v>237</v>
      </c>
      <c r="C31" s="46"/>
      <c r="D31" s="46"/>
      <c r="E31" s="46"/>
      <c r="F31" s="46"/>
      <c r="G31" s="46"/>
      <c r="H31" s="46"/>
      <c r="I31" s="46"/>
      <c r="J31" s="46"/>
      <c r="K31" s="46"/>
      <c r="L31" s="46"/>
      <c r="M31" s="46"/>
    </row>
    <row r="32" spans="2:13" ht="16.5" customHeight="1">
      <c r="B32" s="54" t="s">
        <v>238</v>
      </c>
      <c r="C32" s="46"/>
      <c r="D32" s="46"/>
      <c r="E32" s="46"/>
      <c r="F32" s="46"/>
      <c r="G32" s="46"/>
      <c r="H32" s="46"/>
      <c r="I32" s="46"/>
      <c r="J32" s="46"/>
      <c r="K32" s="46"/>
      <c r="L32" s="46"/>
      <c r="M32" s="46"/>
    </row>
    <row r="33" spans="2:13" ht="16.5" customHeight="1">
      <c r="B33" s="54" t="s">
        <v>239</v>
      </c>
      <c r="C33" s="46"/>
      <c r="D33" s="46"/>
      <c r="E33" s="46"/>
      <c r="F33" s="46"/>
      <c r="G33" s="46"/>
      <c r="H33" s="46"/>
      <c r="I33" s="46"/>
      <c r="J33" s="46"/>
      <c r="K33" s="46"/>
      <c r="L33" s="46"/>
      <c r="M33" s="46"/>
    </row>
    <row r="34" spans="2:13" ht="16.5" customHeight="1">
      <c r="B34" s="54" t="s">
        <v>240</v>
      </c>
      <c r="C34" s="46"/>
      <c r="D34" s="46"/>
      <c r="E34" s="46"/>
      <c r="F34" s="46"/>
      <c r="G34" s="46"/>
      <c r="H34" s="46"/>
      <c r="I34" s="46"/>
      <c r="J34" s="46"/>
      <c r="K34" s="46"/>
      <c r="L34" s="46"/>
      <c r="M34" s="46"/>
    </row>
    <row r="35" spans="2:13" ht="16.5" customHeight="1">
      <c r="B35" s="54" t="s">
        <v>241</v>
      </c>
      <c r="C35" s="46"/>
      <c r="D35" s="46"/>
      <c r="E35" s="46"/>
      <c r="F35" s="46"/>
      <c r="G35" s="46"/>
      <c r="H35" s="46"/>
      <c r="I35" s="46"/>
      <c r="J35" s="46"/>
      <c r="K35" s="46"/>
      <c r="L35" s="46"/>
      <c r="M35" s="46"/>
    </row>
    <row r="36" spans="2:13" ht="16.5" customHeight="1">
      <c r="B36" s="54" t="s">
        <v>234</v>
      </c>
      <c r="C36" s="46"/>
      <c r="D36" s="46"/>
      <c r="E36" s="46"/>
      <c r="F36" s="46"/>
      <c r="G36" s="46"/>
      <c r="H36" s="46"/>
      <c r="I36" s="46"/>
      <c r="J36" s="46"/>
      <c r="K36" s="46"/>
      <c r="L36" s="46"/>
      <c r="M36" s="46"/>
    </row>
    <row r="37" spans="2:13" ht="16.5" customHeight="1">
      <c r="B37" s="54" t="s">
        <v>235</v>
      </c>
      <c r="C37" s="46"/>
      <c r="D37" s="46"/>
      <c r="E37" s="46"/>
      <c r="F37" s="46"/>
      <c r="G37" s="46"/>
      <c r="H37" s="46"/>
      <c r="I37" s="46"/>
      <c r="J37" s="46"/>
      <c r="K37" s="46"/>
      <c r="L37" s="46"/>
      <c r="M37" s="46"/>
    </row>
    <row r="38" spans="2:13" ht="16.5" customHeight="1">
      <c r="B38" s="45"/>
      <c r="C38" s="46"/>
      <c r="D38" s="46"/>
      <c r="E38" s="46"/>
      <c r="F38" s="46"/>
      <c r="G38" s="46"/>
      <c r="H38" s="46"/>
      <c r="I38" s="46"/>
      <c r="J38" s="46"/>
      <c r="K38" s="46"/>
      <c r="L38" s="46"/>
      <c r="M38" s="46"/>
    </row>
    <row r="39" spans="2:13" ht="16.5" customHeight="1">
      <c r="B39" s="45"/>
      <c r="C39" s="46"/>
      <c r="D39" s="46"/>
      <c r="E39" s="46"/>
      <c r="F39" s="46"/>
      <c r="G39" s="46"/>
      <c r="H39" s="46"/>
      <c r="I39" s="46"/>
      <c r="J39" s="46"/>
      <c r="K39" s="46"/>
      <c r="L39" s="46"/>
      <c r="M39" s="46"/>
    </row>
    <row r="40" spans="2:13" ht="16.5" customHeight="1">
      <c r="B40" s="45"/>
      <c r="C40" s="46"/>
      <c r="D40" s="46"/>
      <c r="E40" s="46"/>
      <c r="F40" s="46"/>
      <c r="G40" s="46"/>
      <c r="H40" s="46"/>
      <c r="I40" s="46"/>
      <c r="J40" s="46"/>
      <c r="K40" s="46"/>
      <c r="L40" s="46"/>
      <c r="M40" s="46"/>
    </row>
    <row r="41" spans="2:13" ht="16.5" customHeight="1">
      <c r="B41" s="45"/>
      <c r="C41" s="46"/>
      <c r="D41" s="46"/>
      <c r="E41" s="46"/>
      <c r="F41" s="46"/>
      <c r="G41" s="46"/>
      <c r="H41" s="46"/>
      <c r="I41" s="46"/>
      <c r="J41" s="46"/>
      <c r="K41" s="46"/>
      <c r="L41" s="46"/>
      <c r="M41" s="46"/>
    </row>
    <row r="42" spans="2:13" ht="16.5" customHeight="1">
      <c r="B42" s="45"/>
      <c r="C42" s="46"/>
      <c r="D42" s="46"/>
      <c r="E42" s="46"/>
      <c r="F42" s="46"/>
      <c r="G42" s="46"/>
      <c r="H42" s="46"/>
      <c r="I42" s="46"/>
      <c r="J42" s="46"/>
      <c r="K42" s="46"/>
      <c r="L42" s="46"/>
      <c r="M42" s="46"/>
    </row>
    <row r="43" spans="2:13" ht="16.5" customHeight="1">
      <c r="B43" s="45"/>
      <c r="C43" s="46"/>
      <c r="D43" s="46"/>
      <c r="E43" s="46"/>
      <c r="F43" s="46"/>
      <c r="G43" s="46"/>
      <c r="H43" s="46"/>
      <c r="I43" s="46"/>
      <c r="J43" s="46"/>
      <c r="K43" s="46"/>
      <c r="L43" s="46"/>
      <c r="M43" s="46"/>
    </row>
    <row r="44" spans="2:13" ht="16.5" customHeight="1">
      <c r="B44" s="45"/>
      <c r="C44" s="46"/>
      <c r="D44" s="46"/>
      <c r="E44" s="46"/>
      <c r="F44" s="46"/>
      <c r="G44" s="46"/>
      <c r="H44" s="46"/>
      <c r="I44" s="46"/>
      <c r="J44" s="46"/>
      <c r="K44" s="46"/>
      <c r="L44" s="46"/>
      <c r="M44" s="46"/>
    </row>
    <row r="45" spans="2:13" ht="16.5" customHeight="1">
      <c r="B45" s="45"/>
      <c r="C45" s="46"/>
      <c r="D45" s="46"/>
      <c r="E45" s="46"/>
      <c r="F45" s="46"/>
      <c r="G45" s="46"/>
      <c r="H45" s="46"/>
      <c r="I45" s="46"/>
      <c r="J45" s="46"/>
      <c r="K45" s="46"/>
      <c r="L45" s="46"/>
      <c r="M45" s="46"/>
    </row>
    <row r="46" spans="2:13" ht="16.5" customHeight="1">
      <c r="B46" s="45"/>
      <c r="C46" s="46"/>
      <c r="D46" s="46"/>
      <c r="E46" s="46"/>
      <c r="F46" s="46"/>
      <c r="G46" s="46"/>
      <c r="H46" s="46"/>
      <c r="I46" s="46"/>
      <c r="J46" s="46"/>
      <c r="K46" s="46"/>
      <c r="L46" s="46"/>
      <c r="M46" s="46"/>
    </row>
    <row r="47" spans="2:13" ht="16.5" customHeight="1">
      <c r="B47" s="45"/>
      <c r="C47" s="46"/>
      <c r="D47" s="46"/>
      <c r="E47" s="46"/>
      <c r="F47" s="46"/>
      <c r="G47" s="46"/>
      <c r="H47" s="46"/>
      <c r="I47" s="46"/>
      <c r="J47" s="46"/>
      <c r="K47" s="46"/>
      <c r="L47" s="46"/>
      <c r="M47" s="46"/>
    </row>
    <row r="48" spans="2:13" ht="16.5" customHeight="1">
      <c r="B48" s="45"/>
      <c r="C48" s="46"/>
      <c r="D48" s="46"/>
      <c r="E48" s="46"/>
      <c r="F48" s="46"/>
      <c r="G48" s="46"/>
      <c r="H48" s="46"/>
      <c r="I48" s="46"/>
      <c r="J48" s="46"/>
      <c r="K48" s="46"/>
      <c r="L48" s="46"/>
      <c r="M48" s="46"/>
    </row>
    <row r="49" spans="2:13" ht="16.5" customHeight="1">
      <c r="B49" s="45"/>
      <c r="C49" s="46"/>
      <c r="D49" s="46"/>
      <c r="E49" s="46"/>
      <c r="F49" s="46"/>
      <c r="G49" s="46"/>
      <c r="H49" s="46"/>
      <c r="I49" s="46"/>
      <c r="J49" s="46"/>
      <c r="K49" s="46"/>
      <c r="L49" s="46"/>
      <c r="M49" s="46"/>
    </row>
    <row r="50" spans="2:13" ht="16.5" customHeight="1">
      <c r="B50" s="45"/>
      <c r="C50" s="46"/>
      <c r="D50" s="46"/>
      <c r="E50" s="46"/>
      <c r="F50" s="46"/>
      <c r="G50" s="46"/>
      <c r="H50" s="46"/>
      <c r="I50" s="46"/>
      <c r="J50" s="46"/>
      <c r="K50" s="46"/>
      <c r="L50" s="46"/>
      <c r="M50" s="46"/>
    </row>
    <row r="51" spans="2:13" ht="16.5" customHeight="1">
      <c r="B51" s="45"/>
      <c r="C51" s="46"/>
      <c r="D51" s="46"/>
      <c r="E51" s="46"/>
      <c r="F51" s="46"/>
      <c r="G51" s="46"/>
      <c r="H51" s="46"/>
      <c r="I51" s="46"/>
      <c r="J51" s="46"/>
      <c r="K51" s="46"/>
      <c r="L51" s="46"/>
      <c r="M51" s="46"/>
    </row>
    <row r="52" spans="2:13" ht="16.5" customHeight="1">
      <c r="B52" s="45"/>
      <c r="C52" s="46"/>
      <c r="D52" s="46"/>
      <c r="E52" s="46"/>
      <c r="F52" s="46"/>
      <c r="G52" s="46"/>
      <c r="H52" s="46"/>
      <c r="I52" s="46"/>
      <c r="J52" s="46"/>
      <c r="K52" s="46"/>
      <c r="L52" s="46"/>
      <c r="M52" s="46"/>
    </row>
    <row r="53" spans="2:13" ht="16.5" customHeight="1">
      <c r="B53" s="45"/>
      <c r="C53" s="46"/>
      <c r="D53" s="46"/>
      <c r="E53" s="46"/>
      <c r="F53" s="46"/>
      <c r="G53" s="46"/>
      <c r="H53" s="46"/>
      <c r="I53" s="46"/>
      <c r="J53" s="46"/>
      <c r="K53" s="46"/>
      <c r="L53" s="46"/>
      <c r="M53" s="46"/>
    </row>
    <row r="54" spans="2:13" ht="16.5" customHeight="1">
      <c r="B54" s="45"/>
      <c r="C54" s="46"/>
      <c r="D54" s="46"/>
      <c r="E54" s="46"/>
      <c r="F54" s="46"/>
      <c r="G54" s="46"/>
      <c r="H54" s="46"/>
      <c r="I54" s="46"/>
      <c r="J54" s="46"/>
      <c r="K54" s="46"/>
      <c r="L54" s="46"/>
      <c r="M54" s="46"/>
    </row>
    <row r="55" spans="2:13" ht="16.5" customHeight="1">
      <c r="B55" s="45"/>
      <c r="C55" s="46"/>
      <c r="D55" s="46"/>
      <c r="E55" s="46"/>
      <c r="F55" s="46"/>
      <c r="G55" s="46"/>
      <c r="H55" s="46"/>
      <c r="I55" s="46"/>
      <c r="J55" s="46"/>
      <c r="K55" s="46"/>
      <c r="L55" s="46"/>
      <c r="M55" s="46"/>
    </row>
    <row r="56" spans="2:13" ht="16.5" customHeight="1">
      <c r="B56" s="45"/>
      <c r="C56" s="46"/>
      <c r="D56" s="46"/>
      <c r="E56" s="46"/>
      <c r="F56" s="46"/>
      <c r="G56" s="46"/>
      <c r="H56" s="46"/>
      <c r="I56" s="46"/>
      <c r="J56" s="46"/>
      <c r="K56" s="46"/>
      <c r="L56" s="46"/>
      <c r="M56" s="46"/>
    </row>
    <row r="57" spans="2:13" ht="16.5" customHeight="1">
      <c r="B57" s="45"/>
      <c r="C57" s="46"/>
      <c r="D57" s="46"/>
      <c r="E57" s="46"/>
      <c r="F57" s="46"/>
      <c r="G57" s="46"/>
      <c r="H57" s="46"/>
      <c r="I57" s="46"/>
      <c r="J57" s="46"/>
      <c r="K57" s="46"/>
      <c r="L57" s="46"/>
      <c r="M57" s="46"/>
    </row>
    <row r="58" spans="2:13" ht="16.5" customHeight="1">
      <c r="B58" s="45"/>
      <c r="C58" s="46"/>
      <c r="D58" s="46"/>
      <c r="E58" s="46"/>
      <c r="F58" s="46"/>
      <c r="G58" s="46"/>
      <c r="H58" s="46"/>
      <c r="I58" s="46"/>
      <c r="J58" s="46"/>
      <c r="K58" s="46"/>
      <c r="L58" s="46"/>
      <c r="M58" s="46"/>
    </row>
    <row r="59" spans="2:13" ht="16.5" customHeight="1">
      <c r="B59" s="45"/>
      <c r="C59" s="46"/>
      <c r="D59" s="46"/>
      <c r="E59" s="46"/>
      <c r="F59" s="46"/>
      <c r="G59" s="46"/>
      <c r="H59" s="46"/>
      <c r="I59" s="46"/>
      <c r="J59" s="46"/>
      <c r="K59" s="46"/>
      <c r="L59" s="46"/>
      <c r="M59" s="46"/>
    </row>
    <row r="60" spans="2:13" ht="16.5" customHeight="1">
      <c r="B60" s="45"/>
      <c r="C60" s="46"/>
      <c r="D60" s="46"/>
      <c r="E60" s="46"/>
      <c r="F60" s="46"/>
      <c r="G60" s="46"/>
      <c r="H60" s="46"/>
      <c r="I60" s="46"/>
      <c r="J60" s="46"/>
      <c r="K60" s="46"/>
      <c r="L60" s="46"/>
      <c r="M60" s="46"/>
    </row>
    <row r="61" spans="2:13" ht="16.5" customHeight="1">
      <c r="B61" s="45"/>
      <c r="C61" s="46"/>
      <c r="D61" s="46"/>
      <c r="E61" s="46"/>
      <c r="F61" s="46"/>
      <c r="G61" s="46"/>
      <c r="H61" s="46"/>
      <c r="I61" s="46"/>
      <c r="J61" s="46"/>
      <c r="K61" s="46"/>
      <c r="L61" s="46"/>
      <c r="M61" s="46"/>
    </row>
    <row r="62" spans="2:13" ht="16.5" customHeight="1">
      <c r="B62" s="45"/>
      <c r="C62" s="46"/>
      <c r="D62" s="46"/>
      <c r="E62" s="46"/>
      <c r="F62" s="46"/>
      <c r="G62" s="46"/>
      <c r="H62" s="46"/>
      <c r="I62" s="46"/>
      <c r="J62" s="46"/>
      <c r="K62" s="46"/>
      <c r="L62" s="46"/>
      <c r="M62" s="46"/>
    </row>
    <row r="63" spans="2:13" ht="16.5" customHeight="1">
      <c r="B63" s="45"/>
      <c r="C63" s="46"/>
      <c r="D63" s="46"/>
      <c r="E63" s="46"/>
      <c r="F63" s="46"/>
      <c r="G63" s="46"/>
      <c r="H63" s="46"/>
      <c r="I63" s="46"/>
      <c r="J63" s="46"/>
      <c r="K63" s="46"/>
      <c r="L63" s="46"/>
      <c r="M63" s="46"/>
    </row>
    <row r="64" spans="2:13" ht="16.5" customHeight="1">
      <c r="B64" s="45"/>
      <c r="C64" s="46"/>
      <c r="D64" s="46"/>
      <c r="E64" s="46"/>
      <c r="F64" s="46"/>
      <c r="G64" s="46"/>
      <c r="H64" s="46"/>
      <c r="I64" s="46"/>
      <c r="J64" s="46"/>
      <c r="K64" s="46"/>
      <c r="L64" s="46"/>
      <c r="M64" s="46"/>
    </row>
    <row r="65" spans="2:13" ht="16.5" customHeight="1">
      <c r="B65" s="45"/>
      <c r="C65" s="46"/>
      <c r="D65" s="46"/>
      <c r="E65" s="46"/>
      <c r="F65" s="46"/>
      <c r="G65" s="46"/>
      <c r="H65" s="46"/>
      <c r="I65" s="46"/>
      <c r="J65" s="46"/>
      <c r="K65" s="46"/>
      <c r="L65" s="46"/>
      <c r="M65" s="46"/>
    </row>
    <row r="66" spans="2:13" ht="16.5" customHeight="1">
      <c r="B66" s="45"/>
      <c r="C66" s="46"/>
      <c r="D66" s="46"/>
      <c r="E66" s="46"/>
      <c r="F66" s="46"/>
      <c r="G66" s="46"/>
      <c r="H66" s="46"/>
      <c r="I66" s="46"/>
      <c r="J66" s="46"/>
      <c r="K66" s="46"/>
      <c r="L66" s="46"/>
      <c r="M66" s="46"/>
    </row>
    <row r="67" spans="2:13" ht="16.5" customHeight="1">
      <c r="B67" s="45"/>
      <c r="C67" s="46"/>
      <c r="D67" s="46"/>
      <c r="E67" s="46"/>
      <c r="F67" s="46"/>
      <c r="G67" s="46"/>
      <c r="H67" s="46"/>
      <c r="I67" s="46"/>
      <c r="J67" s="46"/>
      <c r="K67" s="46"/>
      <c r="L67" s="46"/>
      <c r="M67" s="46"/>
    </row>
    <row r="68" spans="2:13" ht="16.5" customHeight="1">
      <c r="B68" s="45"/>
      <c r="C68" s="46"/>
      <c r="D68" s="46"/>
      <c r="E68" s="46"/>
      <c r="F68" s="46"/>
      <c r="G68" s="46"/>
      <c r="H68" s="46"/>
      <c r="I68" s="46"/>
      <c r="J68" s="46"/>
      <c r="K68" s="46"/>
      <c r="L68" s="46"/>
      <c r="M68" s="46"/>
    </row>
    <row r="69" spans="2:13" ht="16.5" customHeight="1">
      <c r="B69" s="45"/>
      <c r="C69" s="46"/>
      <c r="D69" s="46"/>
      <c r="E69" s="46"/>
      <c r="F69" s="46"/>
      <c r="G69" s="46"/>
      <c r="H69" s="46"/>
      <c r="I69" s="46"/>
      <c r="J69" s="46"/>
      <c r="K69" s="46"/>
      <c r="L69" s="46"/>
      <c r="M69" s="46"/>
    </row>
    <row r="70" spans="2:13" ht="16.5" customHeight="1">
      <c r="B70" s="45"/>
      <c r="C70" s="46"/>
      <c r="D70" s="46"/>
      <c r="E70" s="46"/>
      <c r="F70" s="46"/>
      <c r="G70" s="46"/>
      <c r="H70" s="46"/>
      <c r="I70" s="46"/>
      <c r="J70" s="46"/>
      <c r="K70" s="46"/>
      <c r="L70" s="46"/>
      <c r="M70" s="46"/>
    </row>
    <row r="71" spans="2:13" ht="16.5" customHeight="1">
      <c r="B71" s="45"/>
      <c r="C71" s="46"/>
      <c r="D71" s="46"/>
      <c r="E71" s="46"/>
      <c r="F71" s="46"/>
      <c r="G71" s="46"/>
      <c r="H71" s="46"/>
      <c r="I71" s="46"/>
      <c r="J71" s="46"/>
      <c r="K71" s="46"/>
      <c r="L71" s="46"/>
      <c r="M71" s="46"/>
    </row>
    <row r="72" spans="2:13" ht="16.5" customHeight="1">
      <c r="B72" s="45"/>
      <c r="C72" s="46"/>
      <c r="D72" s="46"/>
      <c r="E72" s="46"/>
      <c r="F72" s="46"/>
      <c r="G72" s="46"/>
      <c r="H72" s="46"/>
      <c r="I72" s="46"/>
      <c r="J72" s="46"/>
      <c r="K72" s="46"/>
      <c r="L72" s="46"/>
      <c r="M72" s="46"/>
    </row>
    <row r="73" spans="2:13" ht="16.5" customHeight="1">
      <c r="B73" s="45"/>
      <c r="C73" s="46"/>
      <c r="D73" s="46"/>
      <c r="E73" s="46"/>
      <c r="F73" s="46"/>
      <c r="G73" s="46"/>
      <c r="H73" s="46"/>
      <c r="I73" s="46"/>
      <c r="J73" s="46"/>
      <c r="K73" s="46"/>
      <c r="L73" s="46"/>
      <c r="M73" s="46"/>
    </row>
    <row r="74" spans="2:13" ht="16.5" customHeight="1">
      <c r="B74" s="45"/>
      <c r="C74" s="46"/>
      <c r="D74" s="46"/>
      <c r="E74" s="46"/>
      <c r="F74" s="46"/>
      <c r="G74" s="46"/>
      <c r="H74" s="46"/>
      <c r="I74" s="46"/>
      <c r="J74" s="46"/>
      <c r="K74" s="46"/>
      <c r="L74" s="46"/>
      <c r="M74" s="46"/>
    </row>
    <row r="75" spans="2:13" ht="16.5" customHeight="1">
      <c r="B75" s="45"/>
      <c r="C75" s="46"/>
      <c r="D75" s="46"/>
      <c r="E75" s="46"/>
      <c r="F75" s="46"/>
      <c r="G75" s="46"/>
      <c r="H75" s="46"/>
      <c r="I75" s="46"/>
      <c r="J75" s="46"/>
      <c r="K75" s="46"/>
      <c r="L75" s="46"/>
      <c r="M75" s="46"/>
    </row>
    <row r="76" spans="2:13" ht="16.5" customHeight="1">
      <c r="B76" s="45"/>
      <c r="C76" s="46"/>
      <c r="D76" s="46"/>
      <c r="E76" s="46"/>
      <c r="F76" s="46"/>
      <c r="G76" s="46"/>
      <c r="H76" s="46"/>
      <c r="I76" s="46"/>
      <c r="J76" s="46"/>
      <c r="K76" s="46"/>
      <c r="L76" s="46"/>
      <c r="M76" s="46"/>
    </row>
    <row r="77" spans="2:13" ht="16.5" customHeight="1">
      <c r="B77" s="45"/>
      <c r="C77" s="46"/>
      <c r="D77" s="46"/>
      <c r="E77" s="46"/>
      <c r="F77" s="46"/>
      <c r="G77" s="46"/>
      <c r="H77" s="46"/>
      <c r="I77" s="46"/>
      <c r="J77" s="46"/>
      <c r="K77" s="46"/>
      <c r="L77" s="46"/>
      <c r="M77" s="46"/>
    </row>
    <row r="78" spans="2:13" ht="16.5" customHeight="1">
      <c r="B78" s="45"/>
      <c r="C78" s="46"/>
      <c r="D78" s="46"/>
      <c r="E78" s="46"/>
      <c r="F78" s="46"/>
      <c r="G78" s="46"/>
      <c r="H78" s="46"/>
      <c r="I78" s="46"/>
      <c r="J78" s="46"/>
      <c r="K78" s="46"/>
      <c r="L78" s="46"/>
      <c r="M78" s="46"/>
    </row>
    <row r="79" spans="2:13" ht="16.5" customHeight="1">
      <c r="B79" s="45"/>
      <c r="C79" s="46"/>
      <c r="D79" s="46"/>
      <c r="E79" s="46"/>
      <c r="F79" s="46"/>
      <c r="G79" s="46"/>
      <c r="H79" s="46"/>
      <c r="I79" s="46"/>
      <c r="J79" s="46"/>
      <c r="K79" s="46"/>
      <c r="L79" s="46"/>
      <c r="M79" s="46"/>
    </row>
    <row r="80" spans="2:13" ht="16.5" customHeight="1">
      <c r="B80" s="45"/>
      <c r="C80" s="46"/>
      <c r="D80" s="46"/>
      <c r="E80" s="46"/>
      <c r="F80" s="46"/>
      <c r="G80" s="46"/>
      <c r="H80" s="46"/>
      <c r="I80" s="46"/>
      <c r="J80" s="46"/>
      <c r="K80" s="46"/>
      <c r="L80" s="46"/>
      <c r="M80" s="46"/>
    </row>
    <row r="81" spans="2:13" ht="16.5" customHeight="1">
      <c r="B81" s="45"/>
      <c r="C81" s="46"/>
      <c r="D81" s="46"/>
      <c r="E81" s="46"/>
      <c r="F81" s="46"/>
      <c r="G81" s="46"/>
      <c r="H81" s="46"/>
      <c r="I81" s="46"/>
      <c r="J81" s="46"/>
      <c r="K81" s="46"/>
      <c r="L81" s="46"/>
      <c r="M81" s="46"/>
    </row>
    <row r="82" spans="2:13" ht="16.5" customHeight="1">
      <c r="B82" s="45"/>
      <c r="C82" s="46"/>
      <c r="D82" s="46"/>
      <c r="E82" s="46"/>
      <c r="F82" s="46"/>
      <c r="G82" s="46"/>
      <c r="H82" s="46"/>
      <c r="I82" s="46"/>
      <c r="J82" s="46"/>
      <c r="K82" s="46"/>
      <c r="L82" s="46"/>
      <c r="M82" s="46"/>
    </row>
    <row r="83" spans="2:13" ht="16.5" customHeight="1">
      <c r="B83" s="45"/>
      <c r="C83" s="46"/>
      <c r="D83" s="46"/>
      <c r="E83" s="46"/>
      <c r="F83" s="46"/>
      <c r="G83" s="46"/>
      <c r="H83" s="46"/>
      <c r="I83" s="46"/>
      <c r="J83" s="46"/>
      <c r="K83" s="46"/>
      <c r="L83" s="46"/>
      <c r="M83" s="46"/>
    </row>
    <row r="84" spans="2:13" ht="16.5" customHeight="1">
      <c r="B84" s="45"/>
      <c r="C84" s="46"/>
      <c r="D84" s="46"/>
      <c r="E84" s="46"/>
      <c r="F84" s="46"/>
      <c r="G84" s="46"/>
      <c r="H84" s="46"/>
      <c r="I84" s="46"/>
      <c r="J84" s="46"/>
      <c r="K84" s="46"/>
      <c r="L84" s="46"/>
      <c r="M84" s="46"/>
    </row>
    <row r="85" spans="2:13" ht="16.5" customHeight="1">
      <c r="B85" s="45"/>
      <c r="C85" s="46"/>
      <c r="D85" s="46"/>
      <c r="E85" s="46"/>
      <c r="F85" s="46"/>
      <c r="G85" s="46"/>
      <c r="H85" s="46"/>
      <c r="I85" s="46"/>
      <c r="J85" s="46"/>
      <c r="K85" s="46"/>
      <c r="L85" s="46"/>
      <c r="M85" s="46"/>
    </row>
    <row r="86" spans="2:13" ht="16.5" customHeight="1">
      <c r="B86" s="45"/>
      <c r="C86" s="46"/>
      <c r="D86" s="46"/>
      <c r="E86" s="46"/>
      <c r="F86" s="46"/>
      <c r="G86" s="46"/>
      <c r="H86" s="46"/>
      <c r="I86" s="46"/>
      <c r="J86" s="46"/>
      <c r="K86" s="46"/>
      <c r="L86" s="46"/>
      <c r="M86" s="46"/>
    </row>
    <row r="87" spans="2:13" ht="16.5" customHeight="1">
      <c r="B87" s="45"/>
      <c r="C87" s="46"/>
      <c r="D87" s="46"/>
      <c r="E87" s="46"/>
      <c r="F87" s="46"/>
      <c r="G87" s="46"/>
      <c r="H87" s="46"/>
      <c r="I87" s="46"/>
      <c r="J87" s="46"/>
      <c r="K87" s="46"/>
      <c r="L87" s="46"/>
      <c r="M87" s="46"/>
    </row>
    <row r="88" spans="2:13" ht="16.5" customHeight="1">
      <c r="B88" s="45"/>
      <c r="C88" s="46"/>
      <c r="D88" s="46"/>
      <c r="E88" s="46"/>
      <c r="F88" s="46"/>
      <c r="G88" s="46"/>
      <c r="H88" s="46"/>
      <c r="I88" s="46"/>
      <c r="J88" s="46"/>
      <c r="K88" s="46"/>
      <c r="L88" s="46"/>
      <c r="M88" s="46"/>
    </row>
    <row r="89" spans="2:13" ht="16.5" customHeight="1">
      <c r="B89" s="45"/>
      <c r="C89" s="46"/>
      <c r="D89" s="46"/>
      <c r="E89" s="46"/>
      <c r="F89" s="46"/>
      <c r="G89" s="46"/>
      <c r="H89" s="46"/>
      <c r="I89" s="46"/>
      <c r="J89" s="46"/>
      <c r="K89" s="46"/>
      <c r="L89" s="46"/>
      <c r="M89" s="46"/>
    </row>
    <row r="90" spans="2:13" ht="16.5" customHeight="1">
      <c r="B90" s="45"/>
      <c r="C90" s="46"/>
      <c r="D90" s="46"/>
      <c r="E90" s="46"/>
      <c r="F90" s="46"/>
      <c r="G90" s="46"/>
      <c r="H90" s="46"/>
      <c r="I90" s="46"/>
      <c r="J90" s="46"/>
      <c r="K90" s="46"/>
      <c r="L90" s="46"/>
      <c r="M90" s="46"/>
    </row>
    <row r="91" spans="2:13" ht="16.5" customHeight="1">
      <c r="B91" s="45"/>
      <c r="C91" s="46"/>
      <c r="D91" s="46"/>
      <c r="E91" s="46"/>
      <c r="F91" s="46"/>
      <c r="G91" s="46"/>
      <c r="H91" s="46"/>
      <c r="I91" s="46"/>
      <c r="J91" s="46"/>
      <c r="K91" s="46"/>
      <c r="L91" s="46"/>
      <c r="M91" s="46"/>
    </row>
    <row r="92" spans="2:13" ht="16.5" customHeight="1">
      <c r="B92" s="45"/>
      <c r="C92" s="46"/>
      <c r="D92" s="46"/>
      <c r="E92" s="46"/>
      <c r="F92" s="46"/>
      <c r="G92" s="46"/>
      <c r="H92" s="46"/>
      <c r="I92" s="46"/>
      <c r="J92" s="46"/>
      <c r="K92" s="46"/>
      <c r="L92" s="46"/>
      <c r="M92" s="46"/>
    </row>
    <row r="93" spans="2:13" ht="16.5" customHeight="1">
      <c r="B93" s="45"/>
      <c r="C93" s="46"/>
      <c r="D93" s="46"/>
      <c r="E93" s="46"/>
      <c r="F93" s="46"/>
      <c r="G93" s="46"/>
      <c r="H93" s="46"/>
      <c r="I93" s="46"/>
      <c r="J93" s="46"/>
      <c r="K93" s="46"/>
      <c r="L93" s="46"/>
      <c r="M93" s="46"/>
    </row>
    <row r="94" spans="2:13" ht="16.5" customHeight="1">
      <c r="B94" s="45"/>
      <c r="C94" s="46"/>
      <c r="D94" s="46"/>
      <c r="E94" s="46"/>
      <c r="F94" s="46"/>
      <c r="G94" s="46"/>
      <c r="H94" s="46"/>
      <c r="I94" s="46"/>
      <c r="J94" s="46"/>
      <c r="K94" s="46"/>
      <c r="L94" s="46"/>
      <c r="M94" s="46"/>
    </row>
    <row r="95" spans="2:13" ht="16.5" customHeight="1">
      <c r="B95" s="45"/>
      <c r="C95" s="46"/>
      <c r="D95" s="46"/>
      <c r="E95" s="46"/>
      <c r="F95" s="46"/>
      <c r="G95" s="46"/>
      <c r="H95" s="46"/>
      <c r="I95" s="46"/>
      <c r="J95" s="46"/>
      <c r="K95" s="46"/>
      <c r="L95" s="46"/>
      <c r="M95" s="46"/>
    </row>
    <row r="96" spans="2:13" ht="16.5" customHeight="1">
      <c r="B96" s="45"/>
      <c r="C96" s="46"/>
      <c r="D96" s="46"/>
      <c r="E96" s="46"/>
      <c r="F96" s="46"/>
      <c r="G96" s="46"/>
      <c r="H96" s="46"/>
      <c r="I96" s="46"/>
      <c r="J96" s="46"/>
      <c r="K96" s="46"/>
      <c r="L96" s="46"/>
      <c r="M96" s="46"/>
    </row>
    <row r="97" spans="2:13" ht="16.5" customHeight="1">
      <c r="B97" s="45"/>
      <c r="C97" s="46"/>
      <c r="D97" s="46"/>
      <c r="E97" s="46"/>
      <c r="F97" s="46"/>
      <c r="G97" s="46"/>
      <c r="H97" s="46"/>
      <c r="I97" s="46"/>
      <c r="J97" s="46"/>
      <c r="K97" s="46"/>
      <c r="L97" s="46"/>
      <c r="M97" s="46"/>
    </row>
    <row r="98" spans="2:13" ht="16.5" customHeight="1">
      <c r="B98" s="45"/>
      <c r="C98" s="46"/>
      <c r="D98" s="46"/>
      <c r="E98" s="46"/>
      <c r="F98" s="46"/>
      <c r="G98" s="46"/>
      <c r="H98" s="46"/>
      <c r="I98" s="46"/>
      <c r="J98" s="46"/>
      <c r="K98" s="46"/>
      <c r="L98" s="46"/>
      <c r="M98" s="46"/>
    </row>
    <row r="99" spans="2:13" ht="16.5" customHeight="1">
      <c r="B99" s="45"/>
      <c r="C99" s="46"/>
      <c r="D99" s="46"/>
      <c r="E99" s="46"/>
      <c r="F99" s="46"/>
      <c r="G99" s="46"/>
      <c r="H99" s="46"/>
      <c r="I99" s="46"/>
      <c r="J99" s="46"/>
      <c r="K99" s="46"/>
      <c r="L99" s="46"/>
      <c r="M99" s="46"/>
    </row>
    <row r="100" spans="2:13" ht="16.5" customHeight="1">
      <c r="B100" s="45"/>
      <c r="C100" s="46"/>
      <c r="D100" s="46"/>
      <c r="E100" s="46"/>
      <c r="F100" s="46"/>
      <c r="G100" s="46"/>
      <c r="H100" s="46"/>
      <c r="I100" s="46"/>
      <c r="J100" s="46"/>
      <c r="K100" s="46"/>
      <c r="L100" s="46"/>
      <c r="M100" s="46"/>
    </row>
    <row r="101" spans="2:13" ht="16.5" customHeight="1">
      <c r="B101" s="45"/>
      <c r="C101" s="46"/>
      <c r="D101" s="46"/>
      <c r="E101" s="46"/>
      <c r="F101" s="46"/>
      <c r="G101" s="46"/>
      <c r="H101" s="46"/>
      <c r="I101" s="46"/>
      <c r="J101" s="46"/>
      <c r="K101" s="46"/>
      <c r="L101" s="46"/>
      <c r="M101" s="46"/>
    </row>
    <row r="102" spans="2:13" ht="16.5" customHeight="1">
      <c r="B102" s="45"/>
      <c r="C102" s="46"/>
      <c r="D102" s="46"/>
      <c r="E102" s="46"/>
      <c r="F102" s="46"/>
      <c r="G102" s="46"/>
      <c r="H102" s="46"/>
      <c r="I102" s="46"/>
      <c r="J102" s="46"/>
      <c r="K102" s="46"/>
      <c r="L102" s="46"/>
      <c r="M102" s="46"/>
    </row>
    <row r="103" spans="2:13" ht="16.5" customHeight="1">
      <c r="B103" s="45"/>
      <c r="C103" s="46"/>
      <c r="D103" s="46"/>
      <c r="E103" s="46"/>
      <c r="F103" s="46"/>
      <c r="G103" s="46"/>
      <c r="H103" s="46"/>
      <c r="I103" s="46"/>
      <c r="J103" s="46"/>
      <c r="K103" s="46"/>
      <c r="L103" s="46"/>
      <c r="M103" s="46"/>
    </row>
    <row r="104" spans="2:13" ht="16.5" customHeight="1">
      <c r="B104" s="45"/>
      <c r="C104" s="46"/>
      <c r="D104" s="46"/>
      <c r="E104" s="46"/>
      <c r="F104" s="46"/>
      <c r="G104" s="46"/>
      <c r="H104" s="46"/>
      <c r="I104" s="46"/>
      <c r="J104" s="46"/>
      <c r="K104" s="46"/>
      <c r="L104" s="46"/>
      <c r="M104" s="46"/>
    </row>
    <row r="105" spans="2:13" ht="16.5" customHeight="1">
      <c r="B105" s="45"/>
      <c r="C105" s="46"/>
      <c r="D105" s="46"/>
      <c r="E105" s="46"/>
      <c r="F105" s="46"/>
      <c r="G105" s="46"/>
      <c r="H105" s="46"/>
      <c r="I105" s="46"/>
      <c r="J105" s="46"/>
      <c r="K105" s="46"/>
      <c r="L105" s="46"/>
      <c r="M105" s="46"/>
    </row>
    <row r="106" spans="2:13" ht="16.5" customHeight="1">
      <c r="B106" s="45"/>
      <c r="C106" s="46"/>
      <c r="D106" s="46"/>
      <c r="E106" s="46"/>
      <c r="F106" s="46"/>
      <c r="G106" s="46"/>
      <c r="H106" s="46"/>
      <c r="I106" s="46"/>
      <c r="J106" s="46"/>
      <c r="K106" s="46"/>
      <c r="L106" s="46"/>
      <c r="M106" s="46"/>
    </row>
    <row r="107" spans="2:13" ht="16.5" customHeight="1">
      <c r="B107" s="45"/>
      <c r="C107" s="46"/>
      <c r="D107" s="46"/>
      <c r="E107" s="46"/>
      <c r="F107" s="46"/>
      <c r="G107" s="46"/>
      <c r="H107" s="46"/>
      <c r="I107" s="46"/>
      <c r="J107" s="46"/>
      <c r="K107" s="46"/>
      <c r="L107" s="46"/>
      <c r="M107" s="46"/>
    </row>
    <row r="108" spans="2:13" ht="16.5" customHeight="1">
      <c r="B108" s="45"/>
      <c r="C108" s="46"/>
      <c r="D108" s="46"/>
      <c r="E108" s="46"/>
      <c r="F108" s="46"/>
      <c r="G108" s="46"/>
      <c r="H108" s="46"/>
      <c r="I108" s="46"/>
      <c r="J108" s="46"/>
      <c r="K108" s="46"/>
      <c r="L108" s="46"/>
      <c r="M108" s="46"/>
    </row>
    <row r="109" spans="2:13" ht="16.5" customHeight="1">
      <c r="B109" s="45"/>
      <c r="C109" s="46"/>
      <c r="D109" s="46"/>
      <c r="E109" s="46"/>
      <c r="F109" s="46"/>
      <c r="G109" s="46"/>
      <c r="H109" s="46"/>
      <c r="I109" s="46"/>
      <c r="J109" s="46"/>
      <c r="K109" s="46"/>
      <c r="L109" s="46"/>
      <c r="M109" s="46"/>
    </row>
    <row r="110" spans="2:13" ht="16.5" customHeight="1">
      <c r="B110" s="45"/>
      <c r="C110" s="46"/>
      <c r="D110" s="46"/>
      <c r="E110" s="46"/>
      <c r="F110" s="46"/>
      <c r="G110" s="46"/>
      <c r="H110" s="46"/>
      <c r="I110" s="46"/>
      <c r="J110" s="46"/>
      <c r="K110" s="46"/>
      <c r="L110" s="46"/>
      <c r="M110" s="46"/>
    </row>
    <row r="111" spans="2:13" ht="16.5" customHeight="1">
      <c r="B111" s="45"/>
      <c r="C111" s="46"/>
      <c r="D111" s="46"/>
      <c r="E111" s="46"/>
      <c r="F111" s="46"/>
      <c r="G111" s="46"/>
      <c r="H111" s="46"/>
      <c r="I111" s="46"/>
      <c r="J111" s="46"/>
      <c r="K111" s="46"/>
      <c r="L111" s="46"/>
      <c r="M111" s="46"/>
    </row>
    <row r="112" spans="2:13" ht="16.5" customHeight="1">
      <c r="B112" s="45"/>
      <c r="C112" s="46"/>
      <c r="D112" s="46"/>
      <c r="E112" s="46"/>
      <c r="F112" s="46"/>
      <c r="G112" s="46"/>
      <c r="H112" s="46"/>
      <c r="I112" s="46"/>
      <c r="J112" s="46"/>
      <c r="K112" s="46"/>
      <c r="L112" s="46"/>
      <c r="M112" s="46"/>
    </row>
    <row r="113" spans="2:13" ht="16.5" customHeight="1">
      <c r="B113" s="45"/>
      <c r="C113" s="46"/>
      <c r="D113" s="46"/>
      <c r="E113" s="46"/>
      <c r="F113" s="46"/>
      <c r="G113" s="46"/>
      <c r="H113" s="46"/>
      <c r="I113" s="46"/>
      <c r="J113" s="46"/>
      <c r="K113" s="46"/>
      <c r="L113" s="46"/>
      <c r="M113" s="46"/>
    </row>
    <row r="114" spans="2:13" ht="16.5" customHeight="1">
      <c r="B114" s="45"/>
      <c r="C114" s="46"/>
      <c r="D114" s="46"/>
      <c r="E114" s="46"/>
      <c r="F114" s="46"/>
      <c r="G114" s="46"/>
      <c r="H114" s="46"/>
      <c r="I114" s="46"/>
      <c r="J114" s="46"/>
      <c r="K114" s="46"/>
      <c r="L114" s="46"/>
      <c r="M114" s="46"/>
    </row>
    <row r="115" spans="2:13" ht="16.5" customHeight="1">
      <c r="B115" s="45"/>
      <c r="C115" s="46"/>
      <c r="D115" s="46"/>
      <c r="E115" s="46"/>
      <c r="F115" s="46"/>
      <c r="G115" s="46"/>
      <c r="H115" s="46"/>
      <c r="I115" s="46"/>
      <c r="J115" s="46"/>
      <c r="K115" s="46"/>
      <c r="L115" s="46"/>
      <c r="M115" s="46"/>
    </row>
    <row r="116" spans="2:13" ht="16.5" customHeight="1">
      <c r="B116" s="45"/>
      <c r="C116" s="46"/>
      <c r="D116" s="46"/>
      <c r="E116" s="46"/>
      <c r="F116" s="46"/>
      <c r="G116" s="46"/>
      <c r="H116" s="46"/>
      <c r="I116" s="46"/>
      <c r="J116" s="46"/>
      <c r="K116" s="46"/>
      <c r="L116" s="46"/>
      <c r="M116" s="46"/>
    </row>
    <row r="117" spans="2:13" ht="16.5" customHeight="1">
      <c r="B117" s="45"/>
      <c r="C117" s="46"/>
      <c r="D117" s="46"/>
      <c r="E117" s="46"/>
      <c r="F117" s="46"/>
      <c r="G117" s="46"/>
      <c r="H117" s="46"/>
      <c r="I117" s="46"/>
      <c r="J117" s="46"/>
      <c r="K117" s="46"/>
      <c r="L117" s="46"/>
      <c r="M117" s="46"/>
    </row>
    <row r="118" spans="2:13" ht="16.5" customHeight="1">
      <c r="B118" s="45"/>
      <c r="C118" s="46"/>
      <c r="D118" s="46"/>
      <c r="E118" s="46"/>
      <c r="F118" s="46"/>
      <c r="G118" s="46"/>
      <c r="H118" s="46"/>
      <c r="I118" s="46"/>
      <c r="J118" s="46"/>
      <c r="K118" s="46"/>
      <c r="L118" s="46"/>
      <c r="M118" s="46"/>
    </row>
    <row r="119" spans="2:13" ht="16.5" customHeight="1">
      <c r="B119" s="45"/>
      <c r="C119" s="46"/>
      <c r="D119" s="46"/>
      <c r="E119" s="46"/>
      <c r="F119" s="46"/>
      <c r="G119" s="46"/>
      <c r="H119" s="46"/>
      <c r="I119" s="46"/>
      <c r="J119" s="46"/>
      <c r="K119" s="46"/>
      <c r="L119" s="46"/>
      <c r="M119" s="46"/>
    </row>
    <row r="120" spans="2:13" ht="16.5" customHeight="1">
      <c r="B120" s="45"/>
      <c r="C120" s="46"/>
      <c r="D120" s="46"/>
      <c r="E120" s="46"/>
      <c r="F120" s="46"/>
      <c r="G120" s="46"/>
      <c r="H120" s="46"/>
      <c r="I120" s="46"/>
      <c r="J120" s="46"/>
      <c r="K120" s="46"/>
      <c r="L120" s="46"/>
      <c r="M120" s="46"/>
    </row>
    <row r="121" spans="2:13" ht="16.5" customHeight="1">
      <c r="B121" s="45"/>
      <c r="C121" s="46"/>
      <c r="D121" s="46"/>
      <c r="E121" s="46"/>
      <c r="F121" s="46"/>
      <c r="G121" s="46"/>
      <c r="H121" s="46"/>
      <c r="I121" s="46"/>
      <c r="J121" s="46"/>
      <c r="K121" s="46"/>
      <c r="L121" s="46"/>
      <c r="M121" s="46"/>
    </row>
    <row r="122" spans="2:13" ht="16.5" customHeight="1">
      <c r="B122" s="45"/>
      <c r="C122" s="46"/>
      <c r="D122" s="46"/>
      <c r="E122" s="46"/>
      <c r="F122" s="46"/>
      <c r="G122" s="46"/>
      <c r="H122" s="46"/>
      <c r="I122" s="46"/>
      <c r="J122" s="46"/>
      <c r="K122" s="46"/>
      <c r="L122" s="46"/>
      <c r="M122" s="46"/>
    </row>
    <row r="123" spans="2:13" ht="16.5" customHeight="1">
      <c r="B123" s="45"/>
      <c r="C123" s="46"/>
      <c r="D123" s="46"/>
      <c r="E123" s="46"/>
      <c r="F123" s="46"/>
      <c r="G123" s="46"/>
      <c r="H123" s="46"/>
      <c r="I123" s="46"/>
      <c r="J123" s="46"/>
      <c r="K123" s="46"/>
      <c r="L123" s="46"/>
      <c r="M123" s="46"/>
    </row>
    <row r="124" spans="2:13" ht="16.5" customHeight="1">
      <c r="B124" s="45"/>
      <c r="C124" s="46"/>
      <c r="D124" s="46"/>
      <c r="E124" s="46"/>
      <c r="F124" s="46"/>
      <c r="G124" s="46"/>
      <c r="H124" s="46"/>
      <c r="I124" s="46"/>
      <c r="J124" s="46"/>
      <c r="K124" s="46"/>
      <c r="L124" s="46"/>
      <c r="M124" s="46"/>
    </row>
    <row r="125" spans="2:13" ht="16.5" customHeight="1">
      <c r="B125" s="45"/>
      <c r="C125" s="46"/>
      <c r="D125" s="46"/>
      <c r="E125" s="46"/>
      <c r="F125" s="46"/>
      <c r="G125" s="46"/>
      <c r="H125" s="46"/>
      <c r="I125" s="46"/>
      <c r="J125" s="46"/>
      <c r="K125" s="46"/>
      <c r="L125" s="46"/>
      <c r="M125" s="46"/>
    </row>
    <row r="126" spans="2:13" ht="16.5" customHeight="1">
      <c r="B126" s="45"/>
      <c r="C126" s="46"/>
      <c r="D126" s="46"/>
      <c r="E126" s="46"/>
      <c r="F126" s="46"/>
      <c r="G126" s="46"/>
      <c r="H126" s="46"/>
      <c r="I126" s="46"/>
      <c r="J126" s="46"/>
      <c r="K126" s="46"/>
      <c r="L126" s="46"/>
      <c r="M126" s="46"/>
    </row>
    <row r="127" spans="2:13" ht="16.5" customHeight="1">
      <c r="B127" s="45"/>
      <c r="C127" s="46"/>
      <c r="D127" s="46"/>
      <c r="E127" s="46"/>
      <c r="F127" s="46"/>
      <c r="G127" s="46"/>
      <c r="H127" s="46"/>
      <c r="I127" s="46"/>
      <c r="J127" s="46"/>
      <c r="K127" s="46"/>
      <c r="L127" s="46"/>
      <c r="M127" s="46"/>
    </row>
    <row r="128" spans="2:13" ht="16.5" customHeight="1">
      <c r="B128" s="45"/>
      <c r="C128" s="46"/>
      <c r="D128" s="46"/>
      <c r="E128" s="46"/>
      <c r="F128" s="46"/>
      <c r="G128" s="46"/>
      <c r="H128" s="46"/>
      <c r="I128" s="46"/>
      <c r="J128" s="46"/>
      <c r="K128" s="46"/>
      <c r="L128" s="46"/>
      <c r="M128" s="46"/>
    </row>
    <row r="129" spans="2:13" ht="16.5" customHeight="1">
      <c r="B129" s="45"/>
      <c r="C129" s="46"/>
      <c r="D129" s="46"/>
      <c r="E129" s="46"/>
      <c r="F129" s="46"/>
      <c r="G129" s="46"/>
      <c r="H129" s="46"/>
      <c r="I129" s="46"/>
      <c r="J129" s="46"/>
      <c r="K129" s="46"/>
      <c r="L129" s="46"/>
      <c r="M129" s="46"/>
    </row>
    <row r="130" spans="2:13" ht="16.5" customHeight="1">
      <c r="B130" s="45"/>
      <c r="C130" s="46"/>
      <c r="D130" s="46"/>
      <c r="E130" s="46"/>
      <c r="F130" s="46"/>
      <c r="G130" s="46"/>
      <c r="H130" s="46"/>
      <c r="I130" s="46"/>
      <c r="J130" s="46"/>
      <c r="K130" s="46"/>
      <c r="L130" s="46"/>
      <c r="M130" s="46"/>
    </row>
    <row r="131" spans="2:13" ht="16.5" customHeight="1">
      <c r="B131" s="45"/>
      <c r="C131" s="46"/>
      <c r="D131" s="46"/>
      <c r="E131" s="46"/>
      <c r="F131" s="46"/>
      <c r="G131" s="46"/>
      <c r="H131" s="46"/>
      <c r="I131" s="46"/>
      <c r="J131" s="46"/>
      <c r="K131" s="46"/>
      <c r="L131" s="46"/>
      <c r="M131" s="46"/>
    </row>
    <row r="132" spans="2:13" ht="16.5" customHeight="1">
      <c r="B132" s="45"/>
      <c r="C132" s="46"/>
      <c r="D132" s="46"/>
      <c r="E132" s="46"/>
      <c r="F132" s="46"/>
      <c r="G132" s="46"/>
      <c r="H132" s="46"/>
      <c r="I132" s="46"/>
      <c r="J132" s="46"/>
      <c r="K132" s="46"/>
      <c r="L132" s="46"/>
      <c r="M132" s="46"/>
    </row>
    <row r="133" spans="2:13" ht="16.5" customHeight="1">
      <c r="B133" s="45"/>
      <c r="C133" s="46"/>
      <c r="D133" s="46"/>
      <c r="E133" s="46"/>
      <c r="F133" s="46"/>
      <c r="G133" s="46"/>
      <c r="H133" s="46"/>
      <c r="I133" s="46"/>
      <c r="J133" s="46"/>
      <c r="K133" s="46"/>
      <c r="L133" s="46"/>
      <c r="M133" s="46"/>
    </row>
    <row r="134" spans="2:13" ht="16.5" customHeight="1">
      <c r="B134" s="45"/>
      <c r="C134" s="46"/>
      <c r="D134" s="46"/>
      <c r="E134" s="46"/>
      <c r="F134" s="46"/>
      <c r="G134" s="46"/>
      <c r="H134" s="46"/>
      <c r="I134" s="46"/>
      <c r="J134" s="46"/>
      <c r="K134" s="46"/>
      <c r="L134" s="46"/>
      <c r="M134" s="46"/>
    </row>
    <row r="135" spans="2:13" ht="16.5" customHeight="1">
      <c r="B135" s="45"/>
      <c r="C135" s="46"/>
      <c r="D135" s="46"/>
      <c r="E135" s="46"/>
      <c r="F135" s="46"/>
      <c r="G135" s="46"/>
      <c r="H135" s="46"/>
      <c r="I135" s="46"/>
      <c r="J135" s="46"/>
      <c r="K135" s="46"/>
      <c r="L135" s="46"/>
      <c r="M135" s="46"/>
    </row>
    <row r="136" spans="2:13" ht="16.5" customHeight="1">
      <c r="B136" s="45"/>
      <c r="C136" s="46"/>
      <c r="D136" s="46"/>
      <c r="E136" s="46"/>
      <c r="F136" s="46"/>
      <c r="G136" s="46"/>
      <c r="H136" s="46"/>
      <c r="I136" s="46"/>
      <c r="J136" s="46"/>
      <c r="K136" s="46"/>
      <c r="L136" s="46"/>
      <c r="M136" s="46"/>
    </row>
    <row r="137" spans="2:13" ht="16.5" customHeight="1">
      <c r="B137" s="45"/>
      <c r="C137" s="46"/>
      <c r="D137" s="46"/>
      <c r="E137" s="46"/>
      <c r="F137" s="46"/>
      <c r="G137" s="46"/>
      <c r="H137" s="46"/>
      <c r="I137" s="46"/>
      <c r="J137" s="46"/>
      <c r="K137" s="46"/>
      <c r="L137" s="46"/>
      <c r="M137" s="46"/>
    </row>
    <row r="138" spans="2:13" ht="16.5" customHeight="1">
      <c r="B138" s="45"/>
      <c r="C138" s="46"/>
      <c r="D138" s="46"/>
      <c r="E138" s="46"/>
      <c r="F138" s="46"/>
      <c r="G138" s="46"/>
      <c r="H138" s="46"/>
      <c r="I138" s="46"/>
      <c r="J138" s="46"/>
      <c r="K138" s="46"/>
      <c r="L138" s="46"/>
      <c r="M138" s="46"/>
    </row>
    <row r="139" spans="2:13" ht="16.5" customHeight="1">
      <c r="B139" s="45"/>
      <c r="C139" s="46"/>
      <c r="D139" s="46"/>
      <c r="E139" s="46"/>
      <c r="F139" s="46"/>
      <c r="G139" s="46"/>
      <c r="H139" s="46"/>
      <c r="I139" s="46"/>
      <c r="J139" s="46"/>
      <c r="K139" s="46"/>
      <c r="L139" s="46"/>
      <c r="M139" s="46"/>
    </row>
    <row r="140" spans="2:13" ht="16.5" customHeight="1">
      <c r="B140" s="45"/>
      <c r="C140" s="46"/>
      <c r="D140" s="46"/>
      <c r="E140" s="46"/>
      <c r="F140" s="46"/>
      <c r="G140" s="46"/>
      <c r="H140" s="46"/>
      <c r="I140" s="46"/>
      <c r="J140" s="46"/>
      <c r="K140" s="46"/>
      <c r="L140" s="46"/>
      <c r="M140" s="46"/>
    </row>
    <row r="141" spans="2:13" ht="16.5" customHeight="1">
      <c r="B141" s="45"/>
      <c r="C141" s="46"/>
      <c r="D141" s="46"/>
      <c r="E141" s="46"/>
      <c r="F141" s="46"/>
      <c r="G141" s="46"/>
      <c r="H141" s="46"/>
      <c r="I141" s="46"/>
      <c r="J141" s="46"/>
      <c r="K141" s="46"/>
      <c r="L141" s="46"/>
      <c r="M141" s="46"/>
    </row>
    <row r="142" spans="2:13" ht="16.5" customHeight="1">
      <c r="B142" s="45"/>
      <c r="C142" s="46"/>
      <c r="D142" s="46"/>
      <c r="E142" s="46"/>
      <c r="F142" s="46"/>
      <c r="G142" s="46"/>
      <c r="H142" s="46"/>
      <c r="I142" s="46"/>
      <c r="J142" s="46"/>
      <c r="K142" s="46"/>
      <c r="L142" s="46"/>
      <c r="M142" s="46"/>
    </row>
    <row r="143" spans="2:13" ht="16.5" customHeight="1">
      <c r="B143" s="45"/>
      <c r="C143" s="46"/>
      <c r="D143" s="46"/>
      <c r="E143" s="46"/>
      <c r="F143" s="46"/>
      <c r="G143" s="46"/>
      <c r="H143" s="46"/>
      <c r="I143" s="46"/>
      <c r="J143" s="46"/>
      <c r="K143" s="46"/>
      <c r="L143" s="46"/>
      <c r="M143" s="46"/>
    </row>
    <row r="144" spans="2:13" ht="16.5" customHeight="1">
      <c r="B144" s="45"/>
      <c r="C144" s="46"/>
      <c r="D144" s="46"/>
      <c r="E144" s="46"/>
      <c r="F144" s="46"/>
      <c r="G144" s="46"/>
      <c r="H144" s="46"/>
      <c r="I144" s="46"/>
      <c r="J144" s="46"/>
      <c r="K144" s="46"/>
      <c r="L144" s="46"/>
      <c r="M144" s="46"/>
    </row>
    <row r="145" spans="2:13" ht="16.5" customHeight="1">
      <c r="B145" s="45"/>
      <c r="C145" s="46"/>
      <c r="D145" s="46"/>
      <c r="E145" s="46"/>
      <c r="F145" s="46"/>
      <c r="G145" s="46"/>
      <c r="H145" s="46"/>
      <c r="I145" s="46"/>
      <c r="J145" s="46"/>
      <c r="K145" s="46"/>
      <c r="L145" s="46"/>
      <c r="M145" s="46"/>
    </row>
    <row r="146" spans="2:13" ht="16.5" customHeight="1">
      <c r="B146" s="45"/>
      <c r="C146" s="46"/>
      <c r="D146" s="46"/>
      <c r="E146" s="46"/>
      <c r="F146" s="46"/>
      <c r="G146" s="46"/>
      <c r="H146" s="46"/>
      <c r="I146" s="46"/>
      <c r="J146" s="46"/>
      <c r="K146" s="46"/>
      <c r="L146" s="46"/>
      <c r="M146" s="46"/>
    </row>
    <row r="147" spans="2:13" ht="16.5" customHeight="1">
      <c r="B147" s="45"/>
      <c r="C147" s="46"/>
      <c r="D147" s="46"/>
      <c r="E147" s="46"/>
      <c r="F147" s="46"/>
      <c r="G147" s="46"/>
      <c r="H147" s="46"/>
      <c r="I147" s="46"/>
      <c r="J147" s="46"/>
      <c r="K147" s="46"/>
      <c r="L147" s="46"/>
      <c r="M147" s="46"/>
    </row>
    <row r="148" spans="2:13" ht="16.5" customHeight="1">
      <c r="B148" s="45"/>
      <c r="C148" s="46"/>
      <c r="D148" s="46"/>
      <c r="E148" s="46"/>
      <c r="F148" s="46"/>
      <c r="G148" s="46"/>
      <c r="H148" s="46"/>
      <c r="I148" s="46"/>
      <c r="J148" s="46"/>
      <c r="K148" s="46"/>
      <c r="L148" s="46"/>
      <c r="M148" s="46"/>
    </row>
    <row r="149" spans="2:13" ht="16.5" customHeight="1">
      <c r="B149" s="45"/>
      <c r="C149" s="46"/>
      <c r="D149" s="46"/>
      <c r="E149" s="46"/>
      <c r="F149" s="46"/>
      <c r="G149" s="46"/>
      <c r="H149" s="46"/>
      <c r="I149" s="46"/>
      <c r="J149" s="46"/>
      <c r="K149" s="46"/>
      <c r="L149" s="46"/>
      <c r="M149" s="46"/>
    </row>
    <row r="150" spans="2:13" ht="16.5" customHeight="1">
      <c r="B150" s="45"/>
      <c r="C150" s="46"/>
      <c r="D150" s="46"/>
      <c r="E150" s="46"/>
      <c r="F150" s="46"/>
      <c r="G150" s="46"/>
      <c r="H150" s="46"/>
      <c r="I150" s="46"/>
      <c r="J150" s="46"/>
      <c r="K150" s="46"/>
      <c r="L150" s="46"/>
      <c r="M150" s="46"/>
    </row>
    <row r="151" spans="2:13" ht="16.5" customHeight="1">
      <c r="B151" s="45"/>
      <c r="C151" s="46"/>
      <c r="D151" s="46"/>
      <c r="E151" s="46"/>
      <c r="F151" s="46"/>
      <c r="G151" s="46"/>
      <c r="H151" s="46"/>
      <c r="I151" s="46"/>
      <c r="J151" s="46"/>
      <c r="K151" s="46"/>
      <c r="L151" s="46"/>
      <c r="M151" s="46"/>
    </row>
    <row r="152" spans="2:13" ht="16.5" customHeight="1">
      <c r="B152" s="45"/>
      <c r="C152" s="46"/>
      <c r="D152" s="46"/>
      <c r="E152" s="46"/>
      <c r="F152" s="46"/>
      <c r="G152" s="46"/>
      <c r="H152" s="46"/>
      <c r="I152" s="46"/>
      <c r="J152" s="46"/>
      <c r="K152" s="46"/>
      <c r="L152" s="46"/>
      <c r="M152" s="46"/>
    </row>
    <row r="153" spans="2:13" ht="16.5" customHeight="1">
      <c r="B153" s="45"/>
      <c r="C153" s="46"/>
      <c r="D153" s="46"/>
      <c r="E153" s="46"/>
      <c r="F153" s="46"/>
      <c r="G153" s="46"/>
      <c r="H153" s="46"/>
      <c r="I153" s="46"/>
      <c r="J153" s="46"/>
      <c r="K153" s="46"/>
      <c r="L153" s="46"/>
      <c r="M153" s="46"/>
    </row>
    <row r="154" spans="2:13" ht="16.5" customHeight="1">
      <c r="B154" s="45"/>
      <c r="C154" s="46"/>
      <c r="D154" s="46"/>
      <c r="E154" s="46"/>
      <c r="F154" s="46"/>
      <c r="G154" s="46"/>
      <c r="H154" s="46"/>
      <c r="I154" s="46"/>
      <c r="J154" s="46"/>
      <c r="K154" s="46"/>
      <c r="L154" s="46"/>
      <c r="M154" s="46"/>
    </row>
    <row r="155" spans="2:13" ht="16.5" customHeight="1">
      <c r="B155" s="45"/>
      <c r="C155" s="46"/>
      <c r="D155" s="46"/>
      <c r="E155" s="46"/>
      <c r="F155" s="46"/>
      <c r="G155" s="46"/>
      <c r="H155" s="46"/>
      <c r="I155" s="46"/>
      <c r="J155" s="46"/>
      <c r="K155" s="46"/>
      <c r="L155" s="46"/>
      <c r="M155" s="46"/>
    </row>
    <row r="156" spans="2:13" ht="16.5" customHeight="1">
      <c r="B156" s="45"/>
      <c r="C156" s="46"/>
      <c r="D156" s="46"/>
      <c r="E156" s="46"/>
      <c r="F156" s="46"/>
      <c r="G156" s="46"/>
      <c r="H156" s="46"/>
      <c r="I156" s="46"/>
      <c r="J156" s="46"/>
      <c r="K156" s="46"/>
      <c r="L156" s="46"/>
      <c r="M156" s="46"/>
    </row>
    <row r="157" spans="2:13" ht="16.5" customHeight="1">
      <c r="B157" s="45"/>
      <c r="C157" s="46"/>
      <c r="D157" s="46"/>
      <c r="E157" s="46"/>
      <c r="F157" s="46"/>
      <c r="G157" s="46"/>
      <c r="H157" s="46"/>
      <c r="I157" s="46"/>
      <c r="J157" s="46"/>
      <c r="K157" s="46"/>
      <c r="L157" s="46"/>
      <c r="M157" s="46"/>
    </row>
    <row r="158" spans="2:13" ht="16.5" customHeight="1">
      <c r="B158" s="45"/>
      <c r="C158" s="46"/>
      <c r="D158" s="46"/>
      <c r="E158" s="46"/>
      <c r="F158" s="46"/>
      <c r="G158" s="46"/>
      <c r="H158" s="46"/>
      <c r="I158" s="46"/>
      <c r="J158" s="46"/>
      <c r="K158" s="46"/>
      <c r="L158" s="46"/>
      <c r="M158" s="46"/>
    </row>
    <row r="159" spans="2:13" ht="16.5" customHeight="1">
      <c r="B159" s="45"/>
      <c r="C159" s="46"/>
      <c r="D159" s="46"/>
      <c r="E159" s="46"/>
      <c r="F159" s="46"/>
      <c r="G159" s="46"/>
      <c r="H159" s="46"/>
      <c r="I159" s="46"/>
      <c r="J159" s="46"/>
      <c r="K159" s="46"/>
      <c r="L159" s="46"/>
      <c r="M159" s="46"/>
    </row>
    <row r="160" spans="2:13" ht="16.5" customHeight="1">
      <c r="B160" s="45"/>
      <c r="C160" s="46"/>
      <c r="D160" s="46"/>
      <c r="E160" s="46"/>
      <c r="F160" s="46"/>
      <c r="G160" s="46"/>
      <c r="H160" s="46"/>
      <c r="I160" s="46"/>
      <c r="J160" s="46"/>
      <c r="K160" s="46"/>
      <c r="L160" s="46"/>
      <c r="M160" s="46"/>
    </row>
    <row r="161" spans="2:13" ht="16.5" customHeight="1">
      <c r="B161" s="45"/>
      <c r="C161" s="46"/>
      <c r="D161" s="46"/>
      <c r="E161" s="46"/>
      <c r="F161" s="46"/>
      <c r="G161" s="46"/>
      <c r="H161" s="46"/>
      <c r="I161" s="46"/>
      <c r="J161" s="46"/>
      <c r="K161" s="46"/>
      <c r="L161" s="46"/>
      <c r="M161" s="46"/>
    </row>
    <row r="162" spans="2:13" ht="16.5" customHeight="1">
      <c r="B162" s="45"/>
      <c r="C162" s="46"/>
      <c r="D162" s="46"/>
      <c r="E162" s="46"/>
      <c r="F162" s="46"/>
      <c r="G162" s="46"/>
      <c r="H162" s="46"/>
      <c r="I162" s="46"/>
      <c r="J162" s="46"/>
      <c r="K162" s="46"/>
      <c r="L162" s="46"/>
      <c r="M162" s="46"/>
    </row>
    <row r="163" spans="2:13" ht="16.5" customHeight="1">
      <c r="B163" s="45"/>
      <c r="C163" s="46"/>
      <c r="D163" s="46"/>
      <c r="E163" s="46"/>
      <c r="F163" s="46"/>
      <c r="G163" s="46"/>
      <c r="H163" s="46"/>
      <c r="I163" s="46"/>
      <c r="J163" s="46"/>
      <c r="K163" s="46"/>
      <c r="L163" s="46"/>
      <c r="M163" s="46"/>
    </row>
    <row r="164" spans="2:13" ht="16.5" customHeight="1">
      <c r="B164" s="45"/>
      <c r="C164" s="46"/>
      <c r="D164" s="46"/>
      <c r="E164" s="46"/>
      <c r="F164" s="46"/>
      <c r="G164" s="46"/>
      <c r="H164" s="46"/>
      <c r="I164" s="46"/>
      <c r="J164" s="46"/>
      <c r="K164" s="46"/>
      <c r="L164" s="46"/>
      <c r="M164" s="46"/>
    </row>
    <row r="165" spans="2:13" ht="16.5" customHeight="1">
      <c r="B165" s="45"/>
      <c r="C165" s="46"/>
      <c r="D165" s="46"/>
      <c r="E165" s="46"/>
      <c r="F165" s="46"/>
      <c r="G165" s="46"/>
      <c r="H165" s="46"/>
      <c r="I165" s="46"/>
      <c r="J165" s="46"/>
      <c r="K165" s="46"/>
      <c r="L165" s="46"/>
      <c r="M165" s="46"/>
    </row>
    <row r="166" spans="2:13" ht="16.5" customHeight="1">
      <c r="B166" s="45"/>
      <c r="C166" s="46"/>
      <c r="D166" s="46"/>
      <c r="E166" s="46"/>
      <c r="F166" s="46"/>
      <c r="G166" s="46"/>
      <c r="H166" s="46"/>
      <c r="I166" s="46"/>
      <c r="J166" s="46"/>
      <c r="K166" s="46"/>
      <c r="L166" s="46"/>
      <c r="M166" s="46"/>
    </row>
    <row r="167" spans="2:13" ht="16.5" customHeight="1">
      <c r="B167" s="45"/>
      <c r="C167" s="46"/>
      <c r="D167" s="46"/>
      <c r="E167" s="46"/>
      <c r="F167" s="46"/>
      <c r="G167" s="46"/>
      <c r="H167" s="46"/>
      <c r="I167" s="46"/>
      <c r="J167" s="46"/>
      <c r="K167" s="46"/>
      <c r="L167" s="46"/>
      <c r="M167" s="46"/>
    </row>
    <row r="168" spans="2:13" ht="16.5" customHeight="1">
      <c r="B168" s="45"/>
      <c r="C168" s="46"/>
      <c r="D168" s="46"/>
      <c r="E168" s="46"/>
      <c r="F168" s="46"/>
      <c r="G168" s="46"/>
      <c r="H168" s="46"/>
      <c r="I168" s="46"/>
      <c r="J168" s="46"/>
      <c r="K168" s="46"/>
      <c r="L168" s="46"/>
      <c r="M168" s="46"/>
    </row>
    <row r="169" spans="2:13" ht="16.5" customHeight="1">
      <c r="B169" s="45"/>
      <c r="C169" s="46"/>
      <c r="D169" s="46"/>
      <c r="E169" s="46"/>
      <c r="F169" s="46"/>
      <c r="G169" s="46"/>
      <c r="H169" s="46"/>
      <c r="I169" s="46"/>
      <c r="J169" s="46"/>
      <c r="K169" s="46"/>
      <c r="L169" s="46"/>
      <c r="M169" s="46"/>
    </row>
    <row r="170" spans="2:13" ht="16.5" customHeight="1">
      <c r="B170" s="45"/>
      <c r="C170" s="46"/>
      <c r="D170" s="46"/>
      <c r="E170" s="46"/>
      <c r="F170" s="46"/>
      <c r="G170" s="46"/>
      <c r="H170" s="46"/>
      <c r="I170" s="46"/>
      <c r="J170" s="46"/>
      <c r="K170" s="46"/>
      <c r="L170" s="46"/>
      <c r="M170" s="46"/>
    </row>
    <row r="171" spans="2:13" ht="16.5" customHeight="1">
      <c r="B171" s="45"/>
      <c r="C171" s="46"/>
      <c r="D171" s="46"/>
      <c r="E171" s="46"/>
      <c r="F171" s="46"/>
      <c r="G171" s="46"/>
      <c r="H171" s="46"/>
      <c r="I171" s="46"/>
      <c r="J171" s="46"/>
      <c r="K171" s="46"/>
      <c r="L171" s="46"/>
      <c r="M171" s="46"/>
    </row>
    <row r="172" spans="2:13" ht="16.5" customHeight="1">
      <c r="B172" s="45"/>
      <c r="C172" s="46"/>
      <c r="D172" s="46"/>
      <c r="E172" s="46"/>
      <c r="F172" s="46"/>
      <c r="G172" s="46"/>
      <c r="H172" s="46"/>
      <c r="I172" s="46"/>
      <c r="J172" s="46"/>
      <c r="K172" s="46"/>
      <c r="L172" s="46"/>
      <c r="M172" s="46"/>
    </row>
    <row r="173" spans="2:13" ht="16.5" customHeight="1">
      <c r="B173" s="45"/>
      <c r="C173" s="46"/>
      <c r="D173" s="46"/>
      <c r="E173" s="46"/>
      <c r="F173" s="46"/>
      <c r="G173" s="46"/>
      <c r="H173" s="46"/>
      <c r="I173" s="46"/>
      <c r="J173" s="46"/>
      <c r="K173" s="46"/>
      <c r="L173" s="46"/>
      <c r="M173" s="46"/>
    </row>
    <row r="174" spans="2:13" ht="16.5" customHeight="1">
      <c r="B174" s="45"/>
      <c r="C174" s="46"/>
      <c r="D174" s="46"/>
      <c r="E174" s="46"/>
      <c r="F174" s="46"/>
      <c r="G174" s="46"/>
      <c r="H174" s="46"/>
      <c r="I174" s="46"/>
      <c r="J174" s="46"/>
      <c r="K174" s="46"/>
      <c r="L174" s="46"/>
      <c r="M174" s="46"/>
    </row>
    <row r="175" spans="2:13" ht="16.5" customHeight="1">
      <c r="B175" s="45"/>
      <c r="C175" s="46"/>
      <c r="D175" s="46"/>
      <c r="E175" s="46"/>
      <c r="F175" s="46"/>
      <c r="G175" s="46"/>
      <c r="H175" s="46"/>
      <c r="I175" s="46"/>
      <c r="J175" s="46"/>
      <c r="K175" s="46"/>
      <c r="L175" s="46"/>
      <c r="M175" s="46"/>
    </row>
    <row r="176" spans="2:13" ht="16.5" customHeight="1">
      <c r="B176" s="45"/>
      <c r="C176" s="46"/>
      <c r="D176" s="46"/>
      <c r="E176" s="46"/>
      <c r="F176" s="46"/>
      <c r="G176" s="46"/>
      <c r="H176" s="46"/>
      <c r="I176" s="46"/>
      <c r="J176" s="46"/>
      <c r="K176" s="46"/>
      <c r="L176" s="46"/>
      <c r="M176" s="46"/>
    </row>
    <row r="177" spans="2:13" ht="16.5" customHeight="1">
      <c r="B177" s="45"/>
      <c r="C177" s="46"/>
      <c r="D177" s="46"/>
      <c r="E177" s="46"/>
      <c r="F177" s="46"/>
      <c r="G177" s="46"/>
      <c r="H177" s="46"/>
      <c r="I177" s="46"/>
      <c r="J177" s="46"/>
      <c r="K177" s="46"/>
      <c r="L177" s="46"/>
      <c r="M177" s="46"/>
    </row>
    <row r="178" spans="2:13" ht="16.5" customHeight="1">
      <c r="B178" s="45"/>
      <c r="C178" s="46"/>
      <c r="D178" s="46"/>
      <c r="E178" s="46"/>
      <c r="F178" s="46"/>
      <c r="G178" s="46"/>
      <c r="H178" s="46"/>
      <c r="I178" s="46"/>
      <c r="J178" s="46"/>
      <c r="K178" s="46"/>
      <c r="L178" s="46"/>
      <c r="M178" s="46"/>
    </row>
    <row r="179" spans="2:13" ht="16.5" customHeight="1">
      <c r="B179" s="45"/>
      <c r="C179" s="46"/>
      <c r="D179" s="46"/>
      <c r="E179" s="46"/>
      <c r="F179" s="46"/>
      <c r="G179" s="46"/>
      <c r="H179" s="46"/>
      <c r="I179" s="46"/>
      <c r="J179" s="46"/>
      <c r="K179" s="46"/>
      <c r="L179" s="46"/>
      <c r="M179" s="46"/>
    </row>
    <row r="180" spans="2:13" ht="16.5" customHeight="1">
      <c r="B180" s="45"/>
      <c r="C180" s="46"/>
      <c r="D180" s="46"/>
      <c r="E180" s="46"/>
      <c r="F180" s="46"/>
      <c r="G180" s="46"/>
      <c r="H180" s="46"/>
      <c r="I180" s="46"/>
      <c r="J180" s="46"/>
      <c r="K180" s="46"/>
      <c r="L180" s="46"/>
      <c r="M180" s="46"/>
    </row>
    <row r="181" spans="2:13" ht="16.5" customHeight="1">
      <c r="B181" s="45"/>
      <c r="C181" s="46"/>
      <c r="D181" s="46"/>
      <c r="E181" s="46"/>
      <c r="F181" s="46"/>
      <c r="G181" s="46"/>
      <c r="H181" s="46"/>
      <c r="I181" s="46"/>
      <c r="J181" s="46"/>
      <c r="K181" s="46"/>
      <c r="L181" s="46"/>
      <c r="M181" s="46"/>
    </row>
    <row r="182" spans="2:13" ht="16.5" customHeight="1">
      <c r="B182" s="45"/>
      <c r="C182" s="46"/>
      <c r="D182" s="46"/>
      <c r="E182" s="46"/>
      <c r="F182" s="46"/>
      <c r="G182" s="46"/>
      <c r="H182" s="46"/>
      <c r="I182" s="46"/>
      <c r="J182" s="46"/>
      <c r="K182" s="46"/>
      <c r="L182" s="46"/>
      <c r="M182" s="46"/>
    </row>
    <row r="183" spans="2:13" ht="16.5" customHeight="1">
      <c r="B183" s="45"/>
      <c r="C183" s="46"/>
      <c r="D183" s="46"/>
      <c r="E183" s="46"/>
      <c r="F183" s="46"/>
      <c r="G183" s="46"/>
      <c r="H183" s="46"/>
      <c r="I183" s="46"/>
      <c r="J183" s="46"/>
      <c r="K183" s="46"/>
      <c r="L183" s="46"/>
      <c r="M183" s="46"/>
    </row>
    <row r="184" spans="2:13" ht="16.5" customHeight="1">
      <c r="B184" s="45"/>
      <c r="C184" s="46"/>
      <c r="D184" s="46"/>
      <c r="E184" s="46"/>
      <c r="F184" s="46"/>
      <c r="G184" s="46"/>
      <c r="H184" s="46"/>
      <c r="I184" s="46"/>
      <c r="J184" s="46"/>
      <c r="K184" s="46"/>
      <c r="L184" s="46"/>
      <c r="M184" s="46"/>
    </row>
    <row r="185" spans="2:13" ht="16.5" customHeight="1">
      <c r="B185" s="45"/>
      <c r="C185" s="46"/>
      <c r="D185" s="46"/>
      <c r="E185" s="46"/>
      <c r="F185" s="46"/>
      <c r="G185" s="46"/>
      <c r="H185" s="46"/>
      <c r="I185" s="46"/>
      <c r="J185" s="46"/>
      <c r="K185" s="46"/>
      <c r="L185" s="46"/>
      <c r="M185" s="46"/>
    </row>
    <row r="186" spans="2:13" ht="16.5" customHeight="1">
      <c r="B186" s="45"/>
      <c r="C186" s="46"/>
      <c r="D186" s="46"/>
      <c r="E186" s="46"/>
      <c r="F186" s="46"/>
      <c r="G186" s="46"/>
      <c r="H186" s="46"/>
      <c r="I186" s="46"/>
      <c r="J186" s="46"/>
      <c r="K186" s="46"/>
      <c r="L186" s="46"/>
      <c r="M186" s="46"/>
    </row>
    <row r="187" spans="2:13" ht="16.5" customHeight="1">
      <c r="B187" s="45"/>
      <c r="C187" s="46"/>
      <c r="D187" s="46"/>
      <c r="E187" s="46"/>
      <c r="F187" s="46"/>
      <c r="G187" s="46"/>
      <c r="H187" s="46"/>
      <c r="I187" s="46"/>
      <c r="J187" s="46"/>
      <c r="K187" s="46"/>
      <c r="L187" s="46"/>
      <c r="M187" s="46"/>
    </row>
    <row r="188" spans="2:13" ht="16.5" customHeight="1">
      <c r="B188" s="45"/>
      <c r="C188" s="46"/>
      <c r="D188" s="46"/>
      <c r="E188" s="46"/>
      <c r="F188" s="46"/>
      <c r="G188" s="46"/>
      <c r="H188" s="46"/>
      <c r="I188" s="46"/>
      <c r="J188" s="46"/>
      <c r="K188" s="46"/>
      <c r="L188" s="46"/>
      <c r="M188" s="46"/>
    </row>
    <row r="189" spans="2:13" ht="16.5" customHeight="1">
      <c r="B189" s="45"/>
      <c r="C189" s="46"/>
      <c r="D189" s="46"/>
      <c r="E189" s="46"/>
      <c r="F189" s="46"/>
      <c r="G189" s="46"/>
      <c r="H189" s="46"/>
      <c r="I189" s="46"/>
      <c r="J189" s="46"/>
      <c r="K189" s="46"/>
      <c r="L189" s="46"/>
      <c r="M189" s="46"/>
    </row>
    <row r="190" spans="2:13" ht="16.5" customHeight="1">
      <c r="B190" s="45"/>
      <c r="C190" s="46"/>
      <c r="D190" s="46"/>
      <c r="E190" s="46"/>
      <c r="F190" s="46"/>
      <c r="G190" s="46"/>
      <c r="H190" s="46"/>
      <c r="I190" s="46"/>
      <c r="J190" s="46"/>
      <c r="K190" s="46"/>
      <c r="L190" s="46"/>
      <c r="M190" s="46"/>
    </row>
    <row r="191" spans="2:13" ht="16.5" customHeight="1">
      <c r="B191" s="45"/>
      <c r="C191" s="46"/>
      <c r="D191" s="46"/>
      <c r="E191" s="46"/>
      <c r="F191" s="46"/>
      <c r="G191" s="46"/>
      <c r="H191" s="46"/>
      <c r="I191" s="46"/>
      <c r="J191" s="46"/>
      <c r="K191" s="46"/>
      <c r="L191" s="46"/>
      <c r="M191" s="46"/>
    </row>
    <row r="192" spans="2:13" ht="16.5" customHeight="1">
      <c r="B192" s="45"/>
      <c r="C192" s="46"/>
      <c r="D192" s="46"/>
      <c r="E192" s="46"/>
      <c r="F192" s="46"/>
      <c r="G192" s="46"/>
      <c r="H192" s="46"/>
      <c r="I192" s="46"/>
      <c r="J192" s="46"/>
      <c r="K192" s="46"/>
      <c r="L192" s="46"/>
      <c r="M192" s="46"/>
    </row>
    <row r="193" spans="2:13" ht="16.5" customHeight="1">
      <c r="B193" s="45"/>
      <c r="C193" s="46"/>
      <c r="D193" s="46"/>
      <c r="E193" s="46"/>
      <c r="F193" s="46"/>
      <c r="G193" s="46"/>
      <c r="H193" s="46"/>
      <c r="I193" s="46"/>
      <c r="J193" s="46"/>
      <c r="K193" s="46"/>
      <c r="L193" s="46"/>
      <c r="M193" s="46"/>
    </row>
    <row r="194" spans="2:13" ht="16.5" customHeight="1">
      <c r="B194" s="45"/>
      <c r="C194" s="46"/>
      <c r="D194" s="46"/>
      <c r="E194" s="46"/>
      <c r="F194" s="46"/>
      <c r="G194" s="46"/>
      <c r="H194" s="46"/>
      <c r="I194" s="46"/>
      <c r="J194" s="46"/>
      <c r="K194" s="46"/>
      <c r="L194" s="46"/>
      <c r="M194" s="46"/>
    </row>
    <row r="195" spans="2:13" ht="16.5" customHeight="1">
      <c r="B195" s="45"/>
      <c r="C195" s="46"/>
      <c r="D195" s="46"/>
      <c r="E195" s="46"/>
      <c r="F195" s="46"/>
      <c r="G195" s="46"/>
      <c r="H195" s="46"/>
      <c r="I195" s="46"/>
      <c r="J195" s="46"/>
      <c r="K195" s="46"/>
      <c r="L195" s="46"/>
      <c r="M195" s="46"/>
    </row>
    <row r="196" spans="2:13" ht="16.5" customHeight="1">
      <c r="B196" s="45"/>
      <c r="C196" s="46"/>
      <c r="D196" s="46"/>
      <c r="E196" s="46"/>
      <c r="F196" s="46"/>
      <c r="G196" s="46"/>
      <c r="H196" s="46"/>
      <c r="I196" s="46"/>
      <c r="J196" s="46"/>
      <c r="K196" s="46"/>
      <c r="L196" s="46"/>
      <c r="M196" s="46"/>
    </row>
    <row r="197" spans="2:13" ht="16.5" customHeight="1">
      <c r="B197" s="45"/>
      <c r="C197" s="46"/>
      <c r="D197" s="46"/>
      <c r="E197" s="46"/>
      <c r="F197" s="46"/>
      <c r="G197" s="46"/>
      <c r="H197" s="46"/>
      <c r="I197" s="46"/>
      <c r="J197" s="46"/>
      <c r="K197" s="46"/>
      <c r="L197" s="46"/>
      <c r="M197" s="46"/>
    </row>
    <row r="198" spans="2:13" ht="16.5" customHeight="1">
      <c r="B198" s="45"/>
      <c r="C198" s="46"/>
      <c r="D198" s="46"/>
      <c r="E198" s="46"/>
      <c r="F198" s="46"/>
      <c r="G198" s="46"/>
      <c r="H198" s="46"/>
      <c r="I198" s="46"/>
      <c r="J198" s="46"/>
      <c r="K198" s="46"/>
      <c r="L198" s="46"/>
      <c r="M198" s="46"/>
    </row>
    <row r="199" spans="2:13" ht="16.5" customHeight="1">
      <c r="B199" s="45"/>
      <c r="C199" s="46"/>
      <c r="D199" s="46"/>
      <c r="E199" s="46"/>
      <c r="F199" s="46"/>
      <c r="G199" s="46"/>
      <c r="H199" s="46"/>
      <c r="I199" s="46"/>
      <c r="J199" s="46"/>
      <c r="K199" s="46"/>
      <c r="L199" s="46"/>
      <c r="M199" s="46"/>
    </row>
    <row r="200" spans="2:13" ht="16.5" customHeight="1">
      <c r="B200" s="45"/>
      <c r="C200" s="46"/>
      <c r="D200" s="46"/>
      <c r="E200" s="46"/>
      <c r="F200" s="46"/>
      <c r="G200" s="46"/>
      <c r="H200" s="46"/>
      <c r="I200" s="46"/>
      <c r="J200" s="46"/>
      <c r="K200" s="46"/>
      <c r="L200" s="46"/>
      <c r="M200" s="46"/>
    </row>
    <row r="201" spans="2:13" ht="16.5" customHeight="1">
      <c r="B201" s="45"/>
      <c r="C201" s="46"/>
      <c r="D201" s="46"/>
      <c r="E201" s="46"/>
      <c r="F201" s="46"/>
      <c r="G201" s="46"/>
      <c r="H201" s="46"/>
      <c r="I201" s="46"/>
      <c r="J201" s="46"/>
      <c r="K201" s="46"/>
      <c r="L201" s="46"/>
      <c r="M201" s="46"/>
    </row>
    <row r="202" spans="2:13" ht="16.5" customHeight="1">
      <c r="B202" s="45"/>
      <c r="C202" s="46"/>
      <c r="D202" s="46"/>
      <c r="E202" s="46"/>
      <c r="F202" s="46"/>
      <c r="G202" s="46"/>
      <c r="H202" s="46"/>
      <c r="I202" s="46"/>
      <c r="J202" s="46"/>
      <c r="K202" s="46"/>
      <c r="L202" s="46"/>
      <c r="M202" s="46"/>
    </row>
    <row r="203" spans="2:13" ht="16.5" customHeight="1">
      <c r="B203" s="45"/>
      <c r="C203" s="46"/>
      <c r="D203" s="46"/>
      <c r="E203" s="46"/>
      <c r="F203" s="46"/>
      <c r="G203" s="46"/>
      <c r="H203" s="46"/>
      <c r="I203" s="46"/>
      <c r="J203" s="46"/>
      <c r="K203" s="46"/>
      <c r="L203" s="46"/>
      <c r="M203" s="46"/>
    </row>
    <row r="204" spans="2:13" ht="16.5" customHeight="1">
      <c r="B204" s="45"/>
      <c r="C204" s="46"/>
      <c r="D204" s="46"/>
      <c r="E204" s="46"/>
      <c r="F204" s="46"/>
      <c r="G204" s="46"/>
      <c r="H204" s="46"/>
      <c r="I204" s="46"/>
      <c r="J204" s="46"/>
      <c r="K204" s="46"/>
      <c r="L204" s="46"/>
      <c r="M204" s="46"/>
    </row>
    <row r="205" spans="2:13" ht="16.5" customHeight="1">
      <c r="B205" s="45"/>
      <c r="C205" s="46"/>
      <c r="D205" s="46"/>
      <c r="E205" s="46"/>
      <c r="F205" s="46"/>
      <c r="G205" s="46"/>
      <c r="H205" s="46"/>
      <c r="I205" s="46"/>
      <c r="J205" s="46"/>
      <c r="K205" s="46"/>
      <c r="L205" s="46"/>
      <c r="M205" s="46"/>
    </row>
    <row r="206" spans="2:13" ht="16.5" customHeight="1">
      <c r="B206" s="45"/>
      <c r="C206" s="46"/>
      <c r="D206" s="46"/>
      <c r="E206" s="46"/>
      <c r="F206" s="46"/>
      <c r="G206" s="46"/>
      <c r="H206" s="46"/>
      <c r="I206" s="46"/>
      <c r="J206" s="46"/>
      <c r="K206" s="46"/>
      <c r="L206" s="46"/>
      <c r="M206" s="46"/>
    </row>
    <row r="207" spans="2:13" ht="16.5" customHeight="1">
      <c r="B207" s="45"/>
      <c r="C207" s="46"/>
      <c r="D207" s="46"/>
      <c r="E207" s="46"/>
      <c r="F207" s="46"/>
      <c r="G207" s="46"/>
      <c r="H207" s="46"/>
      <c r="I207" s="46"/>
      <c r="J207" s="46"/>
      <c r="K207" s="46"/>
      <c r="L207" s="46"/>
      <c r="M207" s="46"/>
    </row>
    <row r="208" spans="2:13" ht="16.5" customHeight="1">
      <c r="B208" s="45"/>
      <c r="C208" s="46"/>
      <c r="D208" s="46"/>
      <c r="E208" s="46"/>
      <c r="F208" s="46"/>
      <c r="G208" s="46"/>
      <c r="H208" s="46"/>
      <c r="I208" s="46"/>
      <c r="J208" s="46"/>
      <c r="K208" s="46"/>
      <c r="L208" s="46"/>
      <c r="M208" s="46"/>
    </row>
    <row r="209" spans="2:13" ht="16.5" customHeight="1">
      <c r="B209" s="45"/>
      <c r="C209" s="46"/>
      <c r="D209" s="46"/>
      <c r="E209" s="46"/>
      <c r="F209" s="46"/>
      <c r="G209" s="46"/>
      <c r="H209" s="46"/>
      <c r="I209" s="46"/>
      <c r="J209" s="46"/>
      <c r="K209" s="46"/>
      <c r="L209" s="46"/>
      <c r="M209" s="46"/>
    </row>
    <row r="210" spans="2:13" ht="16.5" customHeight="1">
      <c r="B210" s="45"/>
      <c r="C210" s="46"/>
      <c r="D210" s="46"/>
      <c r="E210" s="46"/>
      <c r="F210" s="46"/>
      <c r="G210" s="46"/>
      <c r="H210" s="46"/>
      <c r="I210" s="46"/>
      <c r="J210" s="46"/>
      <c r="K210" s="46"/>
      <c r="L210" s="46"/>
      <c r="M210" s="46"/>
    </row>
    <row r="211" spans="2:13" ht="16.5" customHeight="1">
      <c r="B211" s="45"/>
      <c r="C211" s="46"/>
      <c r="D211" s="46"/>
      <c r="E211" s="46"/>
      <c r="F211" s="46"/>
      <c r="G211" s="46"/>
      <c r="H211" s="46"/>
      <c r="I211" s="46"/>
      <c r="J211" s="46"/>
      <c r="K211" s="46"/>
      <c r="L211" s="46"/>
      <c r="M211" s="46"/>
    </row>
    <row r="212" spans="2:13" ht="16.5" customHeight="1">
      <c r="B212" s="45"/>
      <c r="C212" s="46"/>
      <c r="D212" s="46"/>
      <c r="E212" s="46"/>
      <c r="F212" s="46"/>
      <c r="G212" s="46"/>
      <c r="H212" s="46"/>
      <c r="I212" s="46"/>
      <c r="J212" s="46"/>
      <c r="K212" s="46"/>
      <c r="L212" s="46"/>
      <c r="M212" s="46"/>
    </row>
    <row r="213" spans="2:13" ht="16.5" customHeight="1">
      <c r="B213" s="45"/>
      <c r="C213" s="46"/>
      <c r="D213" s="46"/>
      <c r="E213" s="46"/>
      <c r="F213" s="46"/>
      <c r="G213" s="46"/>
      <c r="H213" s="46"/>
      <c r="I213" s="46"/>
      <c r="J213" s="46"/>
      <c r="K213" s="46"/>
      <c r="L213" s="46"/>
      <c r="M213" s="46"/>
    </row>
    <row r="214" spans="2:13" ht="16.5" customHeight="1">
      <c r="B214" s="45"/>
      <c r="C214" s="46"/>
      <c r="D214" s="46"/>
      <c r="E214" s="46"/>
      <c r="F214" s="46"/>
      <c r="G214" s="46"/>
      <c r="H214" s="46"/>
      <c r="I214" s="46"/>
      <c r="J214" s="46"/>
      <c r="K214" s="46"/>
      <c r="L214" s="46"/>
      <c r="M214" s="46"/>
    </row>
    <row r="215" spans="2:13" ht="16.5" customHeight="1">
      <c r="B215" s="45"/>
      <c r="C215" s="46"/>
      <c r="D215" s="46"/>
      <c r="E215" s="46"/>
      <c r="F215" s="46"/>
      <c r="G215" s="46"/>
      <c r="H215" s="46"/>
      <c r="I215" s="46"/>
      <c r="J215" s="46"/>
      <c r="K215" s="46"/>
      <c r="L215" s="46"/>
      <c r="M215" s="46"/>
    </row>
    <row r="216" spans="2:13" ht="16.5" customHeight="1">
      <c r="B216" s="45"/>
      <c r="C216" s="46"/>
      <c r="D216" s="46"/>
      <c r="E216" s="46"/>
      <c r="F216" s="46"/>
      <c r="G216" s="46"/>
      <c r="H216" s="46"/>
      <c r="I216" s="46"/>
      <c r="J216" s="46"/>
      <c r="K216" s="46"/>
      <c r="L216" s="46"/>
      <c r="M216" s="46"/>
    </row>
    <row r="217" spans="2:13" ht="16.5" customHeight="1">
      <c r="B217" s="45"/>
      <c r="C217" s="46"/>
      <c r="D217" s="46"/>
      <c r="E217" s="46"/>
      <c r="F217" s="46"/>
      <c r="G217" s="46"/>
      <c r="H217" s="46"/>
      <c r="I217" s="46"/>
      <c r="J217" s="46"/>
      <c r="K217" s="46"/>
      <c r="L217" s="46"/>
      <c r="M217" s="46"/>
    </row>
    <row r="218" spans="2:13" ht="16.5" customHeight="1">
      <c r="B218" s="45"/>
      <c r="C218" s="46"/>
      <c r="D218" s="46"/>
      <c r="E218" s="46"/>
      <c r="F218" s="46"/>
      <c r="G218" s="46"/>
      <c r="H218" s="46"/>
      <c r="I218" s="46"/>
      <c r="J218" s="46"/>
      <c r="K218" s="46"/>
      <c r="L218" s="46"/>
      <c r="M218" s="46"/>
    </row>
    <row r="219" spans="2:13" ht="16.5" customHeight="1">
      <c r="B219" s="45"/>
      <c r="C219" s="46"/>
      <c r="D219" s="46"/>
      <c r="E219" s="46"/>
      <c r="F219" s="46"/>
      <c r="G219" s="46"/>
      <c r="H219" s="46"/>
      <c r="I219" s="46"/>
      <c r="J219" s="46"/>
      <c r="K219" s="46"/>
      <c r="L219" s="46"/>
      <c r="M219" s="46"/>
    </row>
    <row r="220" spans="2:13" ht="16.5" customHeight="1">
      <c r="B220" s="45"/>
      <c r="C220" s="46"/>
      <c r="D220" s="46"/>
      <c r="E220" s="46"/>
      <c r="F220" s="46"/>
      <c r="G220" s="46"/>
      <c r="H220" s="46"/>
      <c r="I220" s="46"/>
      <c r="J220" s="46"/>
      <c r="K220" s="46"/>
      <c r="L220" s="46"/>
      <c r="M220" s="46"/>
    </row>
    <row r="221" spans="2:13" ht="16.5" customHeight="1">
      <c r="B221" s="45"/>
      <c r="C221" s="46"/>
      <c r="D221" s="46"/>
      <c r="E221" s="46"/>
      <c r="F221" s="46"/>
      <c r="G221" s="46"/>
      <c r="H221" s="46"/>
      <c r="I221" s="46"/>
      <c r="J221" s="46"/>
      <c r="K221" s="46"/>
      <c r="L221" s="46"/>
      <c r="M221" s="46"/>
    </row>
    <row r="222" spans="2:13" ht="16.5" customHeight="1">
      <c r="B222" s="45"/>
      <c r="C222" s="46"/>
      <c r="D222" s="46"/>
      <c r="E222" s="46"/>
      <c r="F222" s="46"/>
      <c r="G222" s="46"/>
      <c r="H222" s="46"/>
      <c r="I222" s="46"/>
      <c r="J222" s="46"/>
      <c r="K222" s="46"/>
      <c r="L222" s="46"/>
      <c r="M222" s="46"/>
    </row>
    <row r="223" spans="2:13" ht="16.5" customHeight="1">
      <c r="B223" s="45"/>
      <c r="C223" s="46"/>
      <c r="D223" s="46"/>
      <c r="E223" s="46"/>
      <c r="F223" s="46"/>
      <c r="G223" s="46"/>
      <c r="H223" s="46"/>
      <c r="I223" s="46"/>
      <c r="J223" s="46"/>
      <c r="K223" s="46"/>
      <c r="L223" s="46"/>
      <c r="M223" s="46"/>
    </row>
    <row r="224" spans="2:13" ht="16.5" customHeight="1">
      <c r="B224" s="45"/>
      <c r="C224" s="46"/>
      <c r="D224" s="46"/>
      <c r="E224" s="46"/>
      <c r="F224" s="46"/>
      <c r="G224" s="46"/>
      <c r="H224" s="46"/>
      <c r="I224" s="46"/>
      <c r="J224" s="46"/>
      <c r="K224" s="46"/>
      <c r="L224" s="46"/>
      <c r="M224" s="46"/>
    </row>
    <row r="225" spans="2:13" ht="16.5" customHeight="1">
      <c r="B225" s="45"/>
      <c r="C225" s="46"/>
      <c r="D225" s="46"/>
      <c r="E225" s="46"/>
      <c r="F225" s="46"/>
      <c r="G225" s="46"/>
      <c r="H225" s="46"/>
      <c r="I225" s="46"/>
      <c r="J225" s="46"/>
      <c r="K225" s="46"/>
      <c r="L225" s="46"/>
      <c r="M225" s="46"/>
    </row>
    <row r="226" spans="2:13" ht="16.5" customHeight="1">
      <c r="B226" s="45"/>
      <c r="C226" s="46"/>
      <c r="D226" s="46"/>
      <c r="E226" s="46"/>
      <c r="F226" s="46"/>
      <c r="G226" s="46"/>
      <c r="H226" s="46"/>
      <c r="I226" s="46"/>
      <c r="J226" s="46"/>
      <c r="K226" s="46"/>
      <c r="L226" s="46"/>
      <c r="M226" s="46"/>
    </row>
    <row r="227" spans="2:13" ht="16.5" customHeight="1">
      <c r="B227" s="45"/>
      <c r="C227" s="46"/>
      <c r="D227" s="46"/>
      <c r="E227" s="46"/>
      <c r="F227" s="46"/>
      <c r="G227" s="46"/>
      <c r="H227" s="46"/>
      <c r="I227" s="46"/>
      <c r="J227" s="46"/>
      <c r="K227" s="46"/>
      <c r="L227" s="46"/>
      <c r="M227" s="46"/>
    </row>
    <row r="228" spans="2:13" ht="16.5" customHeight="1">
      <c r="B228" s="45"/>
      <c r="C228" s="46"/>
      <c r="D228" s="46"/>
      <c r="E228" s="46"/>
      <c r="F228" s="46"/>
      <c r="G228" s="46"/>
      <c r="H228" s="46"/>
      <c r="I228" s="46"/>
      <c r="J228" s="46"/>
      <c r="K228" s="46"/>
      <c r="L228" s="46"/>
      <c r="M228" s="46"/>
    </row>
    <row r="229" spans="2:13" ht="16.5" customHeight="1">
      <c r="B229" s="45"/>
      <c r="C229" s="46"/>
      <c r="D229" s="46"/>
      <c r="E229" s="46"/>
      <c r="F229" s="46"/>
      <c r="G229" s="46"/>
      <c r="H229" s="46"/>
      <c r="I229" s="46"/>
      <c r="J229" s="46"/>
      <c r="K229" s="46"/>
      <c r="L229" s="46"/>
      <c r="M229" s="46"/>
    </row>
    <row r="230" spans="2:13" ht="16.5" customHeight="1">
      <c r="B230" s="45"/>
      <c r="C230" s="46"/>
      <c r="D230" s="46"/>
      <c r="E230" s="46"/>
      <c r="F230" s="46"/>
      <c r="G230" s="46"/>
      <c r="H230" s="46"/>
      <c r="I230" s="46"/>
      <c r="J230" s="46"/>
      <c r="K230" s="46"/>
      <c r="L230" s="46"/>
      <c r="M230" s="46"/>
    </row>
    <row r="231" spans="2:13" ht="16.5" customHeight="1">
      <c r="B231" s="45"/>
      <c r="C231" s="46"/>
      <c r="D231" s="46"/>
      <c r="E231" s="46"/>
      <c r="F231" s="46"/>
      <c r="G231" s="46"/>
      <c r="H231" s="46"/>
      <c r="I231" s="46"/>
      <c r="J231" s="46"/>
      <c r="K231" s="46"/>
      <c r="L231" s="46"/>
      <c r="M231" s="46"/>
    </row>
    <row r="232" spans="2:13" ht="16.5" customHeight="1">
      <c r="B232" s="45"/>
      <c r="C232" s="46"/>
      <c r="D232" s="46"/>
      <c r="E232" s="46"/>
      <c r="F232" s="46"/>
      <c r="G232" s="46"/>
      <c r="H232" s="46"/>
      <c r="I232" s="46"/>
      <c r="J232" s="46"/>
      <c r="K232" s="46"/>
      <c r="L232" s="46"/>
      <c r="M232" s="46"/>
    </row>
    <row r="233" spans="2:13" ht="16.5" customHeight="1">
      <c r="B233" s="45"/>
      <c r="C233" s="46"/>
      <c r="D233" s="46"/>
      <c r="E233" s="46"/>
      <c r="F233" s="46"/>
      <c r="G233" s="46"/>
      <c r="H233" s="46"/>
      <c r="I233" s="46"/>
      <c r="J233" s="46"/>
      <c r="K233" s="46"/>
      <c r="L233" s="46"/>
      <c r="M233" s="46"/>
    </row>
    <row r="234" spans="2:13" ht="16.5" customHeight="1">
      <c r="B234" s="45"/>
      <c r="C234" s="46"/>
      <c r="D234" s="46"/>
      <c r="E234" s="46"/>
      <c r="F234" s="46"/>
      <c r="G234" s="46"/>
      <c r="H234" s="46"/>
      <c r="I234" s="46"/>
      <c r="J234" s="46"/>
      <c r="K234" s="46"/>
      <c r="L234" s="46"/>
      <c r="M234" s="46"/>
    </row>
    <row r="235" spans="2:13" ht="16.5" customHeight="1">
      <c r="B235" s="45"/>
      <c r="C235" s="46"/>
      <c r="D235" s="46"/>
      <c r="E235" s="46"/>
      <c r="F235" s="46"/>
      <c r="G235" s="46"/>
      <c r="H235" s="46"/>
      <c r="I235" s="46"/>
      <c r="J235" s="46"/>
      <c r="K235" s="46"/>
      <c r="L235" s="46"/>
      <c r="M235" s="46"/>
    </row>
    <row r="236" spans="2:13" ht="16.5" customHeight="1">
      <c r="B236" s="45"/>
      <c r="C236" s="46"/>
      <c r="D236" s="46"/>
      <c r="E236" s="46"/>
      <c r="F236" s="46"/>
      <c r="G236" s="46"/>
      <c r="H236" s="46"/>
      <c r="I236" s="46"/>
      <c r="J236" s="46"/>
      <c r="K236" s="46"/>
      <c r="L236" s="46"/>
      <c r="M236" s="46"/>
    </row>
    <row r="237" spans="2:13" ht="16.5" customHeight="1">
      <c r="B237" s="45"/>
      <c r="C237" s="46"/>
      <c r="D237" s="46"/>
      <c r="E237" s="46"/>
      <c r="F237" s="46"/>
      <c r="G237" s="46"/>
      <c r="H237" s="46"/>
      <c r="I237" s="46"/>
      <c r="J237" s="46"/>
      <c r="K237" s="46"/>
      <c r="L237" s="46"/>
      <c r="M237" s="46"/>
    </row>
    <row r="238" spans="2:13" ht="16.5" customHeight="1">
      <c r="B238" s="45"/>
      <c r="C238" s="46"/>
      <c r="D238" s="46"/>
      <c r="E238" s="46"/>
      <c r="F238" s="46"/>
      <c r="G238" s="46"/>
      <c r="H238" s="46"/>
      <c r="I238" s="46"/>
      <c r="J238" s="46"/>
      <c r="K238" s="46"/>
      <c r="L238" s="46"/>
      <c r="M238" s="46"/>
    </row>
    <row r="239" spans="2:13" ht="16.5" customHeight="1">
      <c r="B239" s="45"/>
      <c r="C239" s="46"/>
      <c r="D239" s="46"/>
      <c r="E239" s="46"/>
      <c r="F239" s="46"/>
      <c r="G239" s="46"/>
      <c r="H239" s="46"/>
      <c r="I239" s="46"/>
      <c r="J239" s="46"/>
      <c r="K239" s="46"/>
      <c r="L239" s="46"/>
      <c r="M239" s="46"/>
    </row>
    <row r="240" spans="2:13" ht="16.5" customHeight="1">
      <c r="B240" s="45"/>
      <c r="C240" s="46"/>
      <c r="D240" s="46"/>
      <c r="E240" s="46"/>
      <c r="F240" s="46"/>
      <c r="G240" s="46"/>
      <c r="H240" s="46"/>
      <c r="I240" s="46"/>
      <c r="J240" s="46"/>
      <c r="K240" s="46"/>
      <c r="L240" s="46"/>
      <c r="M240" s="46"/>
    </row>
    <row r="241" spans="2:13" ht="16.5" customHeight="1">
      <c r="B241" s="45"/>
      <c r="C241" s="46"/>
      <c r="D241" s="46"/>
      <c r="E241" s="46"/>
      <c r="F241" s="46"/>
      <c r="G241" s="46"/>
      <c r="H241" s="46"/>
      <c r="I241" s="46"/>
      <c r="J241" s="46"/>
      <c r="K241" s="46"/>
      <c r="L241" s="46"/>
      <c r="M241" s="46"/>
    </row>
    <row r="242" spans="2:13" ht="16.5" customHeight="1">
      <c r="B242" s="45"/>
      <c r="C242" s="46"/>
      <c r="D242" s="46"/>
      <c r="E242" s="46"/>
      <c r="F242" s="46"/>
      <c r="G242" s="46"/>
      <c r="H242" s="46"/>
      <c r="I242" s="46"/>
      <c r="J242" s="46"/>
      <c r="K242" s="46"/>
      <c r="L242" s="46"/>
      <c r="M242" s="46"/>
    </row>
    <row r="243" spans="2:13" ht="16.5" customHeight="1">
      <c r="B243" s="45"/>
      <c r="C243" s="46"/>
      <c r="D243" s="46"/>
      <c r="E243" s="46"/>
      <c r="F243" s="46"/>
      <c r="G243" s="46"/>
      <c r="H243" s="46"/>
      <c r="I243" s="46"/>
      <c r="J243" s="46"/>
      <c r="K243" s="46"/>
      <c r="L243" s="46"/>
      <c r="M243" s="46"/>
    </row>
    <row r="244" spans="2:13" ht="16.5" customHeight="1">
      <c r="B244" s="45"/>
      <c r="C244" s="46"/>
      <c r="D244" s="46"/>
      <c r="E244" s="46"/>
      <c r="F244" s="46"/>
      <c r="G244" s="46"/>
      <c r="H244" s="46"/>
      <c r="I244" s="46"/>
      <c r="J244" s="46"/>
      <c r="K244" s="46"/>
      <c r="L244" s="46"/>
      <c r="M244" s="46"/>
    </row>
    <row r="245" spans="2:13" ht="16.5" customHeight="1">
      <c r="B245" s="45"/>
      <c r="C245" s="46"/>
      <c r="D245" s="46"/>
      <c r="E245" s="46"/>
      <c r="F245" s="46"/>
      <c r="G245" s="46"/>
      <c r="H245" s="46"/>
      <c r="I245" s="46"/>
      <c r="J245" s="46"/>
      <c r="K245" s="46"/>
      <c r="L245" s="46"/>
      <c r="M245" s="46"/>
    </row>
    <row r="246" spans="2:13" ht="16.5" customHeight="1">
      <c r="B246" s="45"/>
      <c r="C246" s="46"/>
      <c r="D246" s="46"/>
      <c r="E246" s="46"/>
      <c r="F246" s="46"/>
      <c r="G246" s="46"/>
      <c r="H246" s="46"/>
      <c r="I246" s="46"/>
      <c r="J246" s="46"/>
      <c r="K246" s="46"/>
      <c r="L246" s="46"/>
      <c r="M246" s="46"/>
    </row>
    <row r="247" spans="2:13" ht="16.5" customHeight="1">
      <c r="B247" s="45"/>
      <c r="C247" s="46"/>
      <c r="D247" s="46"/>
      <c r="E247" s="46"/>
      <c r="F247" s="46"/>
      <c r="G247" s="46"/>
      <c r="H247" s="46"/>
      <c r="I247" s="46"/>
      <c r="J247" s="46"/>
      <c r="K247" s="46"/>
      <c r="L247" s="46"/>
      <c r="M247" s="46"/>
    </row>
    <row r="248" spans="2:13" ht="16.5" customHeight="1">
      <c r="B248" s="45"/>
      <c r="C248" s="46"/>
      <c r="D248" s="46"/>
      <c r="E248" s="46"/>
      <c r="F248" s="46"/>
      <c r="G248" s="46"/>
      <c r="H248" s="46"/>
      <c r="I248" s="46"/>
      <c r="J248" s="46"/>
      <c r="K248" s="46"/>
      <c r="L248" s="46"/>
      <c r="M248" s="46"/>
    </row>
    <row r="249" spans="2:13" ht="16.5" customHeight="1">
      <c r="B249" s="45"/>
      <c r="C249" s="46"/>
      <c r="D249" s="46"/>
      <c r="E249" s="46"/>
      <c r="F249" s="46"/>
      <c r="G249" s="46"/>
      <c r="H249" s="46"/>
      <c r="I249" s="46"/>
      <c r="J249" s="46"/>
      <c r="K249" s="46"/>
      <c r="L249" s="46"/>
      <c r="M249" s="46"/>
    </row>
    <row r="250" spans="2:13" ht="16.5" customHeight="1">
      <c r="B250" s="45"/>
      <c r="C250" s="46"/>
      <c r="D250" s="46"/>
      <c r="E250" s="46"/>
      <c r="F250" s="46"/>
      <c r="G250" s="46"/>
      <c r="H250" s="46"/>
      <c r="I250" s="46"/>
      <c r="J250" s="46"/>
      <c r="K250" s="46"/>
      <c r="L250" s="46"/>
      <c r="M250" s="46"/>
    </row>
    <row r="251" spans="2:13" ht="16.5" customHeight="1">
      <c r="B251" s="45"/>
      <c r="C251" s="46"/>
      <c r="D251" s="46"/>
      <c r="E251" s="46"/>
      <c r="F251" s="46"/>
      <c r="G251" s="46"/>
      <c r="H251" s="46"/>
      <c r="I251" s="46"/>
      <c r="J251" s="46"/>
      <c r="K251" s="46"/>
      <c r="L251" s="46"/>
      <c r="M251" s="46"/>
    </row>
    <row r="252" spans="2:13" ht="16.5" customHeight="1">
      <c r="B252" s="45"/>
      <c r="C252" s="46"/>
      <c r="D252" s="46"/>
      <c r="E252" s="46"/>
      <c r="F252" s="46"/>
      <c r="G252" s="46"/>
      <c r="H252" s="46"/>
      <c r="I252" s="46"/>
      <c r="J252" s="46"/>
      <c r="K252" s="46"/>
      <c r="L252" s="46"/>
      <c r="M252" s="46"/>
    </row>
    <row r="253" spans="2:13" ht="16.5" customHeight="1">
      <c r="B253" s="45"/>
      <c r="C253" s="46"/>
      <c r="D253" s="46"/>
      <c r="E253" s="46"/>
      <c r="F253" s="46"/>
      <c r="G253" s="46"/>
      <c r="H253" s="46"/>
      <c r="I253" s="46"/>
      <c r="J253" s="46"/>
      <c r="K253" s="46"/>
      <c r="L253" s="46"/>
      <c r="M253" s="46"/>
    </row>
    <row r="254" spans="2:13" ht="16.5" customHeight="1">
      <c r="B254" s="45"/>
      <c r="C254" s="46"/>
      <c r="D254" s="46"/>
      <c r="E254" s="46"/>
      <c r="F254" s="46"/>
      <c r="G254" s="46"/>
      <c r="H254" s="46"/>
      <c r="I254" s="46"/>
      <c r="J254" s="46"/>
      <c r="K254" s="46"/>
      <c r="L254" s="46"/>
      <c r="M254" s="46"/>
    </row>
    <row r="255" spans="2:13" ht="16.5" customHeight="1">
      <c r="B255" s="45"/>
      <c r="C255" s="46"/>
      <c r="D255" s="46"/>
      <c r="E255" s="46"/>
      <c r="F255" s="46"/>
      <c r="G255" s="46"/>
      <c r="H255" s="46"/>
      <c r="I255" s="46"/>
      <c r="J255" s="46"/>
      <c r="K255" s="46"/>
      <c r="L255" s="46"/>
      <c r="M255" s="46"/>
    </row>
    <row r="256" spans="2:13" ht="16.5" customHeight="1">
      <c r="B256" s="45"/>
      <c r="C256" s="46"/>
      <c r="D256" s="46"/>
      <c r="E256" s="46"/>
      <c r="F256" s="46"/>
      <c r="G256" s="46"/>
      <c r="H256" s="46"/>
      <c r="I256" s="46"/>
      <c r="J256" s="46"/>
      <c r="K256" s="46"/>
      <c r="L256" s="46"/>
      <c r="M256" s="46"/>
    </row>
    <row r="257" spans="2:13" ht="16.5" customHeight="1">
      <c r="B257" s="45"/>
      <c r="C257" s="46"/>
      <c r="D257" s="46"/>
      <c r="E257" s="46"/>
      <c r="F257" s="46"/>
      <c r="G257" s="46"/>
      <c r="H257" s="46"/>
      <c r="I257" s="46"/>
      <c r="J257" s="46"/>
      <c r="K257" s="46"/>
      <c r="L257" s="46"/>
      <c r="M257" s="46"/>
    </row>
    <row r="258" spans="2:13" ht="16.5" customHeight="1">
      <c r="B258" s="45"/>
      <c r="C258" s="46"/>
      <c r="D258" s="46"/>
      <c r="E258" s="46"/>
      <c r="F258" s="46"/>
      <c r="G258" s="46"/>
      <c r="H258" s="46"/>
      <c r="I258" s="46"/>
      <c r="J258" s="46"/>
      <c r="K258" s="46"/>
      <c r="L258" s="46"/>
      <c r="M258" s="46"/>
    </row>
    <row r="259" spans="2:13" ht="16.5" customHeight="1">
      <c r="B259" s="45"/>
      <c r="C259" s="46"/>
      <c r="D259" s="46"/>
      <c r="E259" s="46"/>
      <c r="F259" s="46"/>
      <c r="G259" s="46"/>
      <c r="H259" s="46"/>
      <c r="I259" s="46"/>
      <c r="J259" s="46"/>
      <c r="K259" s="46"/>
      <c r="L259" s="46"/>
      <c r="M259" s="46"/>
    </row>
    <row r="260" spans="2:13" ht="16.5" customHeight="1">
      <c r="B260" s="45"/>
      <c r="C260" s="46"/>
      <c r="D260" s="46"/>
      <c r="E260" s="46"/>
      <c r="F260" s="46"/>
      <c r="G260" s="46"/>
      <c r="H260" s="46"/>
      <c r="I260" s="46"/>
      <c r="J260" s="46"/>
      <c r="K260" s="46"/>
      <c r="L260" s="46"/>
      <c r="M260" s="46"/>
    </row>
    <row r="261" spans="2:13" ht="16.5" customHeight="1">
      <c r="B261" s="45"/>
      <c r="C261" s="46"/>
      <c r="D261" s="46"/>
      <c r="E261" s="46"/>
      <c r="F261" s="46"/>
      <c r="G261" s="46"/>
      <c r="H261" s="46"/>
      <c r="I261" s="46"/>
      <c r="J261" s="46"/>
      <c r="K261" s="46"/>
      <c r="L261" s="46"/>
      <c r="M261" s="46"/>
    </row>
    <row r="262" spans="2:13" ht="16.5" customHeight="1">
      <c r="B262" s="45"/>
      <c r="C262" s="46"/>
      <c r="D262" s="46"/>
      <c r="E262" s="46"/>
      <c r="F262" s="46"/>
      <c r="G262" s="46"/>
      <c r="H262" s="46"/>
      <c r="I262" s="46"/>
      <c r="J262" s="46"/>
      <c r="K262" s="46"/>
      <c r="L262" s="46"/>
      <c r="M262" s="46"/>
    </row>
    <row r="263" spans="2:13" ht="16.5" customHeight="1">
      <c r="B263" s="45"/>
      <c r="C263" s="46"/>
      <c r="D263" s="46"/>
      <c r="E263" s="46"/>
      <c r="F263" s="46"/>
      <c r="G263" s="46"/>
      <c r="H263" s="46"/>
      <c r="I263" s="46"/>
      <c r="J263" s="46"/>
      <c r="K263" s="46"/>
      <c r="L263" s="46"/>
      <c r="M263" s="46"/>
    </row>
    <row r="264" spans="2:13" ht="16.5" customHeight="1">
      <c r="B264" s="45"/>
      <c r="C264" s="46"/>
      <c r="D264" s="46"/>
      <c r="E264" s="46"/>
      <c r="F264" s="46"/>
      <c r="G264" s="46"/>
      <c r="H264" s="46"/>
      <c r="I264" s="46"/>
      <c r="J264" s="46"/>
      <c r="K264" s="46"/>
      <c r="L264" s="46"/>
      <c r="M264" s="46"/>
    </row>
    <row r="265" spans="2:13" ht="16.5" customHeight="1">
      <c r="B265" s="45"/>
      <c r="C265" s="46"/>
      <c r="D265" s="46"/>
      <c r="E265" s="46"/>
      <c r="F265" s="46"/>
      <c r="G265" s="46"/>
      <c r="H265" s="46"/>
      <c r="I265" s="46"/>
      <c r="J265" s="46"/>
      <c r="K265" s="46"/>
      <c r="L265" s="46"/>
      <c r="M265" s="46"/>
    </row>
    <row r="266" spans="2:13" ht="16.5" customHeight="1">
      <c r="B266" s="45"/>
      <c r="C266" s="46"/>
      <c r="D266" s="46"/>
      <c r="E266" s="46"/>
      <c r="F266" s="46"/>
      <c r="G266" s="46"/>
      <c r="H266" s="46"/>
      <c r="I266" s="46"/>
      <c r="J266" s="46"/>
      <c r="K266" s="46"/>
      <c r="L266" s="46"/>
      <c r="M266" s="46"/>
    </row>
    <row r="267" spans="2:13" ht="16.5" customHeight="1">
      <c r="B267" s="45"/>
      <c r="C267" s="46"/>
      <c r="D267" s="46"/>
      <c r="E267" s="46"/>
      <c r="F267" s="46"/>
      <c r="G267" s="46"/>
      <c r="H267" s="46"/>
      <c r="I267" s="46"/>
      <c r="J267" s="46"/>
      <c r="K267" s="46"/>
      <c r="L267" s="46"/>
      <c r="M267" s="46"/>
    </row>
    <row r="268" spans="2:13" ht="16.5" customHeight="1">
      <c r="B268" s="45"/>
      <c r="C268" s="46"/>
      <c r="D268" s="46"/>
      <c r="E268" s="46"/>
      <c r="F268" s="46"/>
      <c r="G268" s="46"/>
      <c r="H268" s="46"/>
      <c r="I268" s="46"/>
      <c r="J268" s="46"/>
      <c r="K268" s="46"/>
      <c r="L268" s="46"/>
      <c r="M268" s="46"/>
    </row>
    <row r="269" spans="2:13" ht="16.5" customHeight="1">
      <c r="B269" s="45"/>
      <c r="C269" s="46"/>
      <c r="D269" s="46"/>
      <c r="E269" s="46"/>
      <c r="F269" s="46"/>
      <c r="G269" s="46"/>
      <c r="H269" s="46"/>
      <c r="I269" s="46"/>
      <c r="J269" s="46"/>
      <c r="K269" s="46"/>
      <c r="L269" s="46"/>
      <c r="M269" s="46"/>
    </row>
    <row r="270" spans="2:13" ht="16.5" customHeight="1">
      <c r="B270" s="45"/>
      <c r="C270" s="46"/>
      <c r="D270" s="46"/>
      <c r="E270" s="46"/>
      <c r="F270" s="46"/>
      <c r="G270" s="46"/>
      <c r="H270" s="46"/>
      <c r="I270" s="46"/>
      <c r="J270" s="46"/>
      <c r="K270" s="46"/>
      <c r="L270" s="46"/>
      <c r="M270" s="46"/>
    </row>
    <row r="271" spans="2:13" ht="16.5" customHeight="1">
      <c r="B271" s="45"/>
      <c r="C271" s="46"/>
      <c r="D271" s="46"/>
      <c r="E271" s="46"/>
      <c r="F271" s="46"/>
      <c r="G271" s="46"/>
      <c r="H271" s="46"/>
      <c r="I271" s="46"/>
      <c r="J271" s="46"/>
      <c r="K271" s="46"/>
      <c r="L271" s="46"/>
      <c r="M271" s="46"/>
    </row>
    <row r="272" spans="2:13" ht="16.5" customHeight="1">
      <c r="B272" s="45"/>
      <c r="C272" s="46"/>
      <c r="D272" s="46"/>
      <c r="E272" s="46"/>
      <c r="F272" s="46"/>
      <c r="G272" s="46"/>
      <c r="H272" s="46"/>
      <c r="I272" s="46"/>
      <c r="J272" s="46"/>
      <c r="K272" s="46"/>
      <c r="L272" s="46"/>
      <c r="M272" s="46"/>
    </row>
    <row r="273" spans="2:13" ht="16.5" customHeight="1">
      <c r="B273" s="45"/>
      <c r="C273" s="46"/>
      <c r="D273" s="46"/>
      <c r="E273" s="46"/>
      <c r="F273" s="46"/>
      <c r="G273" s="46"/>
      <c r="H273" s="46"/>
      <c r="I273" s="46"/>
      <c r="J273" s="46"/>
      <c r="K273" s="46"/>
      <c r="L273" s="46"/>
      <c r="M273" s="46"/>
    </row>
    <row r="274" spans="2:13" ht="16.5" customHeight="1">
      <c r="B274" s="45"/>
      <c r="C274" s="46"/>
      <c r="D274" s="46"/>
      <c r="E274" s="46"/>
      <c r="F274" s="46"/>
      <c r="G274" s="46"/>
      <c r="H274" s="46"/>
      <c r="I274" s="46"/>
      <c r="J274" s="46"/>
      <c r="K274" s="46"/>
      <c r="L274" s="46"/>
      <c r="M274" s="46"/>
    </row>
    <row r="275" spans="2:13" ht="16.5" customHeight="1">
      <c r="B275" s="45"/>
      <c r="C275" s="46"/>
      <c r="D275" s="46"/>
      <c r="E275" s="46"/>
      <c r="F275" s="46"/>
      <c r="G275" s="46"/>
      <c r="H275" s="46"/>
      <c r="I275" s="46"/>
      <c r="J275" s="46"/>
      <c r="K275" s="46"/>
      <c r="L275" s="46"/>
      <c r="M275" s="46"/>
    </row>
    <row r="276" spans="2:13" ht="16.5" customHeight="1">
      <c r="B276" s="45"/>
      <c r="C276" s="46"/>
      <c r="D276" s="46"/>
      <c r="E276" s="46"/>
      <c r="F276" s="46"/>
      <c r="G276" s="46"/>
      <c r="H276" s="46"/>
      <c r="I276" s="46"/>
      <c r="J276" s="46"/>
      <c r="K276" s="46"/>
      <c r="L276" s="46"/>
      <c r="M276" s="46"/>
    </row>
    <row r="277" spans="2:13" ht="16.5" customHeight="1">
      <c r="B277" s="45"/>
      <c r="C277" s="46"/>
      <c r="D277" s="46"/>
      <c r="E277" s="46"/>
      <c r="F277" s="46"/>
      <c r="G277" s="46"/>
      <c r="H277" s="46"/>
      <c r="I277" s="46"/>
      <c r="J277" s="46"/>
      <c r="K277" s="46"/>
      <c r="L277" s="46"/>
      <c r="M277" s="46"/>
    </row>
    <row r="278" spans="2:13" ht="16.5" customHeight="1">
      <c r="B278" s="45"/>
      <c r="C278" s="46"/>
      <c r="D278" s="46"/>
      <c r="E278" s="46"/>
      <c r="F278" s="46"/>
      <c r="G278" s="46"/>
      <c r="H278" s="46"/>
      <c r="I278" s="46"/>
      <c r="J278" s="46"/>
      <c r="K278" s="46"/>
      <c r="L278" s="46"/>
      <c r="M278" s="46"/>
    </row>
    <row r="279" spans="2:13" ht="16.5" customHeight="1">
      <c r="B279" s="45"/>
      <c r="C279" s="46"/>
      <c r="D279" s="46"/>
      <c r="E279" s="46"/>
      <c r="F279" s="46"/>
      <c r="G279" s="46"/>
      <c r="H279" s="46"/>
      <c r="I279" s="46"/>
      <c r="J279" s="46"/>
      <c r="K279" s="46"/>
      <c r="L279" s="46"/>
      <c r="M279" s="46"/>
    </row>
    <row r="280" spans="2:13" ht="16.5" customHeight="1">
      <c r="B280" s="45"/>
      <c r="C280" s="46"/>
      <c r="D280" s="46"/>
      <c r="E280" s="46"/>
      <c r="F280" s="46"/>
      <c r="G280" s="46"/>
      <c r="H280" s="46"/>
      <c r="I280" s="46"/>
      <c r="J280" s="46"/>
      <c r="K280" s="46"/>
      <c r="L280" s="46"/>
      <c r="M280" s="46"/>
    </row>
    <row r="281" spans="2:13" ht="16.5" customHeight="1">
      <c r="B281" s="45"/>
      <c r="C281" s="46"/>
      <c r="D281" s="46"/>
      <c r="E281" s="46"/>
      <c r="F281" s="46"/>
      <c r="G281" s="46"/>
      <c r="H281" s="46"/>
      <c r="I281" s="46"/>
      <c r="J281" s="46"/>
      <c r="K281" s="46"/>
      <c r="L281" s="46"/>
      <c r="M281" s="46"/>
    </row>
    <row r="282" spans="2:13" ht="16.5" customHeight="1">
      <c r="B282" s="45"/>
      <c r="C282" s="46"/>
      <c r="D282" s="46"/>
      <c r="E282" s="46"/>
      <c r="F282" s="46"/>
      <c r="G282" s="46"/>
      <c r="H282" s="46"/>
      <c r="I282" s="46"/>
      <c r="J282" s="46"/>
      <c r="K282" s="46"/>
      <c r="L282" s="46"/>
      <c r="M282" s="46"/>
    </row>
    <row r="283" spans="2:13" ht="16.5" customHeight="1">
      <c r="B283" s="45"/>
      <c r="C283" s="46"/>
      <c r="D283" s="46"/>
      <c r="E283" s="46"/>
      <c r="F283" s="46"/>
      <c r="G283" s="46"/>
      <c r="H283" s="46"/>
      <c r="I283" s="46"/>
      <c r="J283" s="46"/>
      <c r="K283" s="46"/>
      <c r="L283" s="46"/>
      <c r="M283" s="46"/>
    </row>
    <row r="284" spans="2:13" ht="16.5" customHeight="1">
      <c r="B284" s="45"/>
      <c r="C284" s="46"/>
      <c r="D284" s="46"/>
      <c r="E284" s="46"/>
      <c r="F284" s="46"/>
      <c r="G284" s="46"/>
      <c r="H284" s="46"/>
      <c r="I284" s="46"/>
      <c r="J284" s="46"/>
      <c r="K284" s="46"/>
      <c r="L284" s="46"/>
      <c r="M284" s="46"/>
    </row>
    <row r="285" spans="2:13" ht="16.5" customHeight="1">
      <c r="B285" s="45"/>
      <c r="C285" s="46"/>
      <c r="D285" s="46"/>
      <c r="E285" s="46"/>
      <c r="F285" s="46"/>
      <c r="G285" s="46"/>
      <c r="H285" s="46"/>
      <c r="I285" s="46"/>
      <c r="J285" s="46"/>
      <c r="K285" s="46"/>
      <c r="L285" s="46"/>
      <c r="M285" s="46"/>
    </row>
    <row r="286" spans="2:13" ht="16.5" customHeight="1">
      <c r="B286" s="45"/>
      <c r="C286" s="46"/>
      <c r="D286" s="46"/>
      <c r="E286" s="46"/>
      <c r="F286" s="46"/>
      <c r="G286" s="46"/>
      <c r="H286" s="46"/>
      <c r="I286" s="46"/>
      <c r="J286" s="46"/>
      <c r="K286" s="46"/>
      <c r="L286" s="46"/>
      <c r="M286" s="46"/>
    </row>
    <row r="287" spans="2:13" ht="16.5" customHeight="1">
      <c r="B287" s="45"/>
      <c r="C287" s="46"/>
      <c r="D287" s="46"/>
      <c r="E287" s="46"/>
      <c r="F287" s="46"/>
      <c r="G287" s="46"/>
      <c r="H287" s="46"/>
      <c r="I287" s="46"/>
      <c r="J287" s="46"/>
      <c r="K287" s="46"/>
      <c r="L287" s="46"/>
      <c r="M287" s="46"/>
    </row>
    <row r="288" spans="2:13" ht="16.5" customHeight="1">
      <c r="B288" s="45"/>
      <c r="C288" s="46"/>
      <c r="D288" s="46"/>
      <c r="E288" s="46"/>
      <c r="F288" s="46"/>
      <c r="G288" s="46"/>
      <c r="H288" s="46"/>
      <c r="I288" s="46"/>
      <c r="J288" s="46"/>
      <c r="K288" s="46"/>
      <c r="L288" s="46"/>
      <c r="M288" s="46"/>
    </row>
    <row r="289" spans="2:13" ht="16.5" customHeight="1">
      <c r="B289" s="45"/>
      <c r="C289" s="46"/>
      <c r="D289" s="46"/>
      <c r="E289" s="46"/>
      <c r="F289" s="46"/>
      <c r="G289" s="46"/>
      <c r="H289" s="46"/>
      <c r="I289" s="46"/>
      <c r="J289" s="46"/>
      <c r="K289" s="46"/>
      <c r="L289" s="46"/>
      <c r="M289" s="46"/>
    </row>
    <row r="290" spans="2:13" ht="16.5" customHeight="1">
      <c r="B290" s="45"/>
      <c r="C290" s="46"/>
      <c r="D290" s="46"/>
      <c r="E290" s="46"/>
      <c r="F290" s="46"/>
      <c r="G290" s="46"/>
      <c r="H290" s="46"/>
      <c r="I290" s="46"/>
      <c r="J290" s="46"/>
      <c r="K290" s="46"/>
      <c r="L290" s="46"/>
      <c r="M290" s="46"/>
    </row>
    <row r="291" spans="2:13" ht="16.5" customHeight="1">
      <c r="B291" s="45"/>
      <c r="C291" s="46"/>
      <c r="D291" s="46"/>
      <c r="E291" s="46"/>
      <c r="F291" s="46"/>
      <c r="G291" s="46"/>
      <c r="H291" s="46"/>
      <c r="I291" s="46"/>
      <c r="J291" s="46"/>
      <c r="K291" s="46"/>
      <c r="L291" s="46"/>
      <c r="M291" s="46"/>
    </row>
    <row r="292" spans="2:13" ht="16.5" customHeight="1">
      <c r="B292" s="45"/>
      <c r="C292" s="46"/>
      <c r="D292" s="46"/>
      <c r="E292" s="46"/>
      <c r="F292" s="46"/>
      <c r="G292" s="46"/>
      <c r="H292" s="46"/>
      <c r="I292" s="46"/>
      <c r="J292" s="46"/>
      <c r="K292" s="46"/>
      <c r="L292" s="46"/>
      <c r="M292" s="46"/>
    </row>
    <row r="293" spans="2:13" ht="16.5" customHeight="1">
      <c r="B293" s="45"/>
      <c r="C293" s="46"/>
      <c r="D293" s="46"/>
      <c r="E293" s="46"/>
      <c r="F293" s="46"/>
      <c r="G293" s="46"/>
      <c r="H293" s="46"/>
      <c r="I293" s="46"/>
      <c r="J293" s="46"/>
      <c r="K293" s="46"/>
      <c r="L293" s="46"/>
      <c r="M293" s="46"/>
    </row>
    <row r="294" spans="2:13" ht="16.5" customHeight="1">
      <c r="B294" s="45"/>
      <c r="C294" s="46"/>
      <c r="D294" s="46"/>
      <c r="E294" s="46"/>
      <c r="F294" s="46"/>
      <c r="G294" s="46"/>
      <c r="H294" s="46"/>
      <c r="I294" s="46"/>
      <c r="J294" s="46"/>
      <c r="K294" s="46"/>
      <c r="L294" s="46"/>
      <c r="M294" s="46"/>
    </row>
    <row r="295" spans="2:13" ht="16.5" customHeight="1">
      <c r="B295" s="45"/>
      <c r="C295" s="46"/>
      <c r="D295" s="46"/>
      <c r="E295" s="46"/>
      <c r="F295" s="46"/>
      <c r="G295" s="46"/>
      <c r="H295" s="46"/>
      <c r="I295" s="46"/>
      <c r="J295" s="46"/>
      <c r="K295" s="46"/>
      <c r="L295" s="46"/>
      <c r="M295" s="46"/>
    </row>
    <row r="296" spans="2:13" ht="16.5" customHeight="1">
      <c r="B296" s="45"/>
      <c r="C296" s="46"/>
      <c r="D296" s="46"/>
      <c r="E296" s="46"/>
      <c r="F296" s="46"/>
      <c r="G296" s="46"/>
      <c r="H296" s="46"/>
      <c r="I296" s="46"/>
      <c r="J296" s="46"/>
      <c r="K296" s="46"/>
      <c r="L296" s="46"/>
      <c r="M296" s="46"/>
    </row>
    <row r="297" spans="2:13" ht="16.5" customHeight="1">
      <c r="B297" s="45"/>
      <c r="C297" s="46"/>
      <c r="D297" s="46"/>
      <c r="E297" s="46"/>
      <c r="F297" s="46"/>
      <c r="G297" s="46"/>
      <c r="H297" s="46"/>
      <c r="I297" s="46"/>
      <c r="J297" s="46"/>
      <c r="K297" s="46"/>
      <c r="L297" s="46"/>
      <c r="M297" s="46"/>
    </row>
    <row r="298" spans="2:13" ht="16.5" customHeight="1">
      <c r="B298" s="45"/>
      <c r="C298" s="46"/>
      <c r="D298" s="46"/>
      <c r="E298" s="46"/>
      <c r="F298" s="46"/>
      <c r="G298" s="46"/>
      <c r="H298" s="46"/>
      <c r="I298" s="46"/>
      <c r="J298" s="46"/>
      <c r="K298" s="46"/>
      <c r="L298" s="46"/>
      <c r="M298" s="46"/>
    </row>
    <row r="299" spans="2:13" ht="16.5" customHeight="1">
      <c r="B299" s="45"/>
      <c r="C299" s="46"/>
      <c r="D299" s="46"/>
      <c r="E299" s="46"/>
      <c r="F299" s="46"/>
      <c r="G299" s="46"/>
      <c r="H299" s="46"/>
      <c r="I299" s="46"/>
      <c r="J299" s="46"/>
      <c r="K299" s="46"/>
      <c r="L299" s="46"/>
      <c r="M299" s="46"/>
    </row>
    <row r="300" spans="2:13" ht="16.5" customHeight="1">
      <c r="B300" s="45"/>
      <c r="C300" s="46"/>
      <c r="D300" s="46"/>
      <c r="E300" s="46"/>
      <c r="F300" s="46"/>
      <c r="G300" s="46"/>
      <c r="H300" s="46"/>
      <c r="I300" s="46"/>
      <c r="J300" s="46"/>
      <c r="K300" s="46"/>
      <c r="L300" s="46"/>
      <c r="M300" s="46"/>
    </row>
    <row r="301" spans="2:13" ht="16.5" customHeight="1">
      <c r="B301" s="45"/>
      <c r="C301" s="46"/>
      <c r="D301" s="46"/>
      <c r="E301" s="46"/>
      <c r="F301" s="46"/>
      <c r="G301" s="46"/>
      <c r="H301" s="46"/>
      <c r="I301" s="46"/>
      <c r="J301" s="46"/>
      <c r="K301" s="46"/>
      <c r="L301" s="46"/>
      <c r="M301" s="46"/>
    </row>
    <row r="302" spans="2:13" ht="16.5" customHeight="1">
      <c r="B302" s="45"/>
      <c r="C302" s="46"/>
      <c r="D302" s="46"/>
      <c r="E302" s="46"/>
      <c r="F302" s="46"/>
      <c r="G302" s="46"/>
      <c r="H302" s="46"/>
      <c r="I302" s="46"/>
      <c r="J302" s="46"/>
      <c r="K302" s="46"/>
      <c r="L302" s="46"/>
      <c r="M302" s="46"/>
    </row>
    <row r="303" spans="2:13" ht="16.5" customHeight="1">
      <c r="B303" s="45"/>
      <c r="C303" s="46"/>
      <c r="D303" s="46"/>
      <c r="E303" s="46"/>
      <c r="F303" s="46"/>
      <c r="G303" s="46"/>
      <c r="H303" s="46"/>
      <c r="I303" s="46"/>
      <c r="J303" s="46"/>
      <c r="K303" s="46"/>
      <c r="L303" s="46"/>
      <c r="M303" s="46"/>
    </row>
    <row r="304" spans="2:13" ht="16.5" customHeight="1">
      <c r="B304" s="45"/>
      <c r="C304" s="46"/>
      <c r="D304" s="46"/>
      <c r="E304" s="46"/>
      <c r="F304" s="46"/>
      <c r="G304" s="46"/>
      <c r="H304" s="46"/>
      <c r="I304" s="46"/>
      <c r="J304" s="46"/>
      <c r="K304" s="46"/>
      <c r="L304" s="46"/>
      <c r="M304" s="46"/>
    </row>
    <row r="305" spans="2:13" ht="16.5" customHeight="1">
      <c r="B305" s="45"/>
      <c r="C305" s="46"/>
      <c r="D305" s="46"/>
      <c r="E305" s="46"/>
      <c r="F305" s="46"/>
      <c r="G305" s="46"/>
      <c r="H305" s="46"/>
      <c r="I305" s="46"/>
      <c r="J305" s="46"/>
      <c r="K305" s="46"/>
      <c r="L305" s="46"/>
      <c r="M305" s="46"/>
    </row>
    <row r="306" spans="2:13" ht="16.5" customHeight="1">
      <c r="B306" s="45"/>
      <c r="C306" s="46"/>
      <c r="D306" s="46"/>
      <c r="E306" s="46"/>
      <c r="F306" s="46"/>
      <c r="G306" s="46"/>
      <c r="H306" s="46"/>
      <c r="I306" s="46"/>
      <c r="J306" s="46"/>
      <c r="K306" s="46"/>
      <c r="L306" s="46"/>
      <c r="M306" s="46"/>
    </row>
    <row r="307" spans="2:13" ht="16.5" customHeight="1">
      <c r="B307" s="45"/>
      <c r="C307" s="46"/>
      <c r="D307" s="46"/>
      <c r="E307" s="46"/>
      <c r="F307" s="46"/>
      <c r="G307" s="46"/>
      <c r="H307" s="46"/>
      <c r="I307" s="46"/>
      <c r="J307" s="46"/>
      <c r="K307" s="46"/>
      <c r="L307" s="46"/>
      <c r="M307" s="46"/>
    </row>
    <row r="308" spans="2:13" ht="16.5" customHeight="1">
      <c r="B308" s="45"/>
      <c r="C308" s="46"/>
      <c r="D308" s="46"/>
      <c r="E308" s="46"/>
      <c r="F308" s="46"/>
      <c r="G308" s="46"/>
      <c r="H308" s="46"/>
      <c r="I308" s="46"/>
      <c r="J308" s="46"/>
      <c r="K308" s="46"/>
      <c r="L308" s="46"/>
      <c r="M308" s="46"/>
    </row>
    <row r="309" spans="2:13" ht="16.5" customHeight="1">
      <c r="B309" s="45"/>
      <c r="C309" s="46"/>
      <c r="D309" s="46"/>
      <c r="E309" s="46"/>
      <c r="F309" s="46"/>
      <c r="G309" s="46"/>
      <c r="H309" s="46"/>
      <c r="I309" s="46"/>
      <c r="J309" s="46"/>
      <c r="K309" s="46"/>
      <c r="L309" s="46"/>
      <c r="M309" s="46"/>
    </row>
    <row r="310" spans="2:13" ht="16.5" customHeight="1">
      <c r="B310" s="45"/>
      <c r="C310" s="46"/>
      <c r="D310" s="46"/>
      <c r="E310" s="46"/>
      <c r="F310" s="46"/>
      <c r="G310" s="46"/>
      <c r="H310" s="46"/>
      <c r="I310" s="46"/>
      <c r="J310" s="46"/>
      <c r="K310" s="46"/>
      <c r="L310" s="46"/>
      <c r="M310" s="46"/>
    </row>
    <row r="311" spans="2:13" ht="16.5" customHeight="1">
      <c r="B311" s="45"/>
      <c r="C311" s="46"/>
      <c r="D311" s="46"/>
      <c r="E311" s="46"/>
      <c r="F311" s="46"/>
      <c r="G311" s="46"/>
      <c r="H311" s="46"/>
      <c r="I311" s="46"/>
      <c r="J311" s="46"/>
      <c r="K311" s="46"/>
      <c r="L311" s="46"/>
      <c r="M311" s="46"/>
    </row>
    <row r="312" spans="2:13" ht="16.5" customHeight="1">
      <c r="B312" s="45"/>
      <c r="C312" s="46"/>
      <c r="D312" s="46"/>
      <c r="E312" s="46"/>
      <c r="F312" s="46"/>
      <c r="G312" s="46"/>
      <c r="H312" s="46"/>
      <c r="I312" s="46"/>
      <c r="J312" s="46"/>
      <c r="K312" s="46"/>
      <c r="L312" s="46"/>
      <c r="M312" s="46"/>
    </row>
    <row r="313" spans="2:13" ht="16.5" customHeight="1">
      <c r="B313" s="45"/>
      <c r="C313" s="46"/>
      <c r="D313" s="46"/>
      <c r="E313" s="46"/>
      <c r="F313" s="46"/>
      <c r="G313" s="46"/>
      <c r="H313" s="46"/>
      <c r="I313" s="46"/>
      <c r="J313" s="46"/>
      <c r="K313" s="46"/>
      <c r="L313" s="46"/>
      <c r="M313" s="46"/>
    </row>
    <row r="314" spans="2:13" ht="16.5" customHeight="1">
      <c r="B314" s="45"/>
      <c r="C314" s="46"/>
      <c r="D314" s="46"/>
      <c r="E314" s="46"/>
      <c r="F314" s="46"/>
      <c r="G314" s="46"/>
      <c r="H314" s="46"/>
      <c r="I314" s="46"/>
      <c r="J314" s="46"/>
      <c r="K314" s="46"/>
      <c r="L314" s="46"/>
      <c r="M314" s="46"/>
    </row>
    <row r="315" spans="2:13" ht="16.5" customHeight="1">
      <c r="B315" s="45"/>
      <c r="C315" s="46"/>
      <c r="D315" s="46"/>
      <c r="E315" s="46"/>
      <c r="F315" s="46"/>
      <c r="G315" s="46"/>
      <c r="H315" s="46"/>
      <c r="I315" s="46"/>
      <c r="J315" s="46"/>
      <c r="K315" s="46"/>
      <c r="L315" s="46"/>
      <c r="M315" s="46"/>
    </row>
    <row r="316" spans="2:13" ht="16.5" customHeight="1">
      <c r="B316" s="45"/>
      <c r="C316" s="46"/>
      <c r="D316" s="46"/>
      <c r="E316" s="46"/>
      <c r="F316" s="46"/>
      <c r="G316" s="46"/>
      <c r="H316" s="46"/>
      <c r="I316" s="46"/>
      <c r="J316" s="46"/>
      <c r="K316" s="46"/>
      <c r="L316" s="46"/>
      <c r="M316" s="46"/>
    </row>
    <row r="317" spans="2:13" ht="16.5" customHeight="1">
      <c r="B317" s="45"/>
      <c r="C317" s="46"/>
      <c r="D317" s="46"/>
      <c r="E317" s="46"/>
      <c r="F317" s="46"/>
      <c r="G317" s="46"/>
      <c r="H317" s="46"/>
      <c r="I317" s="46"/>
      <c r="J317" s="46"/>
      <c r="K317" s="46"/>
      <c r="L317" s="46"/>
      <c r="M317" s="46"/>
    </row>
    <row r="318" spans="2:13" ht="16.5" customHeight="1">
      <c r="B318" s="45"/>
      <c r="C318" s="46"/>
      <c r="D318" s="46"/>
      <c r="E318" s="46"/>
      <c r="F318" s="46"/>
      <c r="G318" s="46"/>
      <c r="H318" s="46"/>
      <c r="I318" s="46"/>
      <c r="J318" s="46"/>
      <c r="K318" s="46"/>
      <c r="L318" s="46"/>
      <c r="M318" s="46"/>
    </row>
    <row r="319" spans="2:13" ht="16.5" customHeight="1">
      <c r="B319" s="45"/>
      <c r="C319" s="46"/>
      <c r="D319" s="46"/>
      <c r="E319" s="46"/>
      <c r="F319" s="46"/>
      <c r="G319" s="46"/>
      <c r="H319" s="46"/>
      <c r="I319" s="46"/>
      <c r="J319" s="46"/>
      <c r="K319" s="46"/>
      <c r="L319" s="46"/>
      <c r="M319" s="46"/>
    </row>
    <row r="320" spans="2:13" ht="16.5" customHeight="1">
      <c r="B320" s="45"/>
      <c r="C320" s="46"/>
      <c r="D320" s="46"/>
      <c r="E320" s="46"/>
      <c r="F320" s="46"/>
      <c r="G320" s="46"/>
      <c r="H320" s="46"/>
      <c r="I320" s="46"/>
      <c r="J320" s="46"/>
      <c r="K320" s="46"/>
      <c r="L320" s="46"/>
      <c r="M320" s="46"/>
    </row>
    <row r="321" spans="2:13" ht="16.5" customHeight="1">
      <c r="B321" s="45"/>
      <c r="C321" s="46"/>
      <c r="D321" s="46"/>
      <c r="E321" s="46"/>
      <c r="F321" s="46"/>
      <c r="G321" s="46"/>
      <c r="H321" s="46"/>
      <c r="I321" s="46"/>
      <c r="J321" s="46"/>
      <c r="K321" s="46"/>
      <c r="L321" s="46"/>
      <c r="M321" s="46"/>
    </row>
    <row r="322" spans="2:13" ht="16.5" customHeight="1">
      <c r="B322" s="45"/>
      <c r="C322" s="46"/>
      <c r="D322" s="46"/>
      <c r="E322" s="46"/>
      <c r="F322" s="46"/>
      <c r="G322" s="46"/>
      <c r="H322" s="46"/>
      <c r="I322" s="46"/>
      <c r="J322" s="46"/>
      <c r="K322" s="46"/>
      <c r="L322" s="46"/>
      <c r="M322" s="46"/>
    </row>
    <row r="323" spans="2:13" ht="16.5" customHeight="1">
      <c r="B323" s="45"/>
      <c r="C323" s="46"/>
      <c r="D323" s="46"/>
      <c r="E323" s="46"/>
      <c r="F323" s="46"/>
      <c r="G323" s="46"/>
      <c r="H323" s="46"/>
      <c r="I323" s="46"/>
      <c r="J323" s="46"/>
      <c r="K323" s="46"/>
      <c r="L323" s="46"/>
      <c r="M323" s="46"/>
    </row>
    <row r="324" spans="2:13" ht="16.5" customHeight="1">
      <c r="B324" s="45"/>
      <c r="C324" s="46"/>
      <c r="D324" s="46"/>
      <c r="E324" s="46"/>
      <c r="F324" s="46"/>
      <c r="G324" s="46"/>
      <c r="H324" s="46"/>
      <c r="I324" s="46"/>
      <c r="J324" s="46"/>
      <c r="K324" s="46"/>
      <c r="L324" s="46"/>
      <c r="M324" s="46"/>
    </row>
    <row r="325" spans="2:13" ht="16.5" customHeight="1">
      <c r="B325" s="45"/>
      <c r="C325" s="46"/>
      <c r="D325" s="46"/>
      <c r="E325" s="46"/>
      <c r="F325" s="46"/>
      <c r="G325" s="46"/>
      <c r="H325" s="46"/>
      <c r="I325" s="46"/>
      <c r="J325" s="46"/>
      <c r="K325" s="46"/>
      <c r="L325" s="46"/>
      <c r="M325" s="46"/>
    </row>
    <row r="326" spans="2:13" ht="16.5" customHeight="1">
      <c r="B326" s="45"/>
      <c r="C326" s="46"/>
      <c r="D326" s="46"/>
      <c r="E326" s="46"/>
      <c r="F326" s="46"/>
      <c r="G326" s="46"/>
      <c r="H326" s="46"/>
      <c r="I326" s="46"/>
      <c r="J326" s="46"/>
      <c r="K326" s="46"/>
      <c r="L326" s="46"/>
      <c r="M326" s="46"/>
    </row>
    <row r="327" spans="2:13" ht="16.5" customHeight="1">
      <c r="B327" s="45"/>
      <c r="C327" s="46"/>
      <c r="D327" s="46"/>
      <c r="E327" s="46"/>
      <c r="F327" s="46"/>
      <c r="G327" s="46"/>
      <c r="H327" s="46"/>
      <c r="I327" s="46"/>
      <c r="J327" s="46"/>
      <c r="K327" s="46"/>
      <c r="L327" s="46"/>
      <c r="M327" s="46"/>
    </row>
    <row r="328" spans="2:13" ht="16.5" customHeight="1">
      <c r="B328" s="45"/>
      <c r="C328" s="46"/>
      <c r="D328" s="46"/>
      <c r="E328" s="46"/>
      <c r="F328" s="46"/>
      <c r="G328" s="46"/>
      <c r="H328" s="46"/>
      <c r="I328" s="46"/>
      <c r="J328" s="46"/>
      <c r="K328" s="46"/>
      <c r="L328" s="46"/>
      <c r="M328" s="46"/>
    </row>
    <row r="329" spans="2:13" ht="16.5" customHeight="1">
      <c r="B329" s="45"/>
      <c r="C329" s="46"/>
      <c r="D329" s="46"/>
      <c r="E329" s="46"/>
      <c r="F329" s="46"/>
      <c r="G329" s="46"/>
      <c r="H329" s="46"/>
      <c r="I329" s="46"/>
      <c r="J329" s="46"/>
      <c r="K329" s="46"/>
      <c r="L329" s="46"/>
      <c r="M329" s="46"/>
    </row>
    <row r="330" spans="2:13" ht="16.5" customHeight="1">
      <c r="B330" s="45"/>
      <c r="C330" s="46"/>
      <c r="D330" s="46"/>
      <c r="E330" s="46"/>
      <c r="F330" s="46"/>
      <c r="G330" s="46"/>
      <c r="H330" s="46"/>
      <c r="I330" s="46"/>
      <c r="J330" s="46"/>
      <c r="K330" s="46"/>
      <c r="L330" s="46"/>
      <c r="M330" s="46"/>
    </row>
    <row r="331" spans="2:13" ht="16.5" customHeight="1">
      <c r="B331" s="45"/>
      <c r="C331" s="46"/>
      <c r="D331" s="46"/>
      <c r="E331" s="46"/>
      <c r="F331" s="46"/>
      <c r="G331" s="46"/>
      <c r="H331" s="46"/>
      <c r="I331" s="46"/>
      <c r="J331" s="46"/>
      <c r="K331" s="46"/>
      <c r="L331" s="46"/>
      <c r="M331" s="46"/>
    </row>
    <row r="332" spans="2:13" ht="16.5" customHeight="1">
      <c r="B332" s="45"/>
      <c r="C332" s="46"/>
      <c r="D332" s="46"/>
      <c r="E332" s="46"/>
      <c r="F332" s="46"/>
      <c r="G332" s="46"/>
      <c r="H332" s="46"/>
      <c r="I332" s="46"/>
      <c r="J332" s="46"/>
      <c r="K332" s="46"/>
      <c r="L332" s="46"/>
      <c r="M332" s="46"/>
    </row>
    <row r="333" spans="2:13" ht="16.5" customHeight="1">
      <c r="B333" s="45"/>
      <c r="C333" s="46"/>
      <c r="D333" s="46"/>
      <c r="E333" s="46"/>
      <c r="F333" s="46"/>
      <c r="G333" s="46"/>
      <c r="H333" s="46"/>
      <c r="I333" s="46"/>
      <c r="J333" s="46"/>
      <c r="K333" s="46"/>
      <c r="L333" s="46"/>
      <c r="M333" s="46"/>
    </row>
    <row r="334" spans="2:13" ht="16.5" customHeight="1">
      <c r="B334" s="45"/>
      <c r="C334" s="46"/>
      <c r="D334" s="46"/>
      <c r="E334" s="46"/>
      <c r="F334" s="46"/>
      <c r="G334" s="46"/>
      <c r="H334" s="46"/>
      <c r="I334" s="46"/>
      <c r="J334" s="46"/>
      <c r="K334" s="46"/>
      <c r="L334" s="46"/>
      <c r="M334" s="46"/>
    </row>
    <row r="335" spans="2:13" ht="16.5" customHeight="1">
      <c r="B335" s="45"/>
      <c r="C335" s="46"/>
      <c r="D335" s="46"/>
      <c r="E335" s="46"/>
      <c r="F335" s="46"/>
      <c r="G335" s="46"/>
      <c r="H335" s="46"/>
      <c r="I335" s="46"/>
      <c r="J335" s="46"/>
      <c r="K335" s="46"/>
      <c r="L335" s="46"/>
      <c r="M335" s="46"/>
    </row>
    <row r="336" spans="2:13" ht="16.5" customHeight="1">
      <c r="B336" s="45"/>
      <c r="C336" s="46"/>
      <c r="D336" s="46"/>
      <c r="E336" s="46"/>
      <c r="F336" s="46"/>
      <c r="G336" s="46"/>
      <c r="H336" s="46"/>
      <c r="I336" s="46"/>
      <c r="J336" s="46"/>
      <c r="K336" s="46"/>
      <c r="L336" s="46"/>
      <c r="M336" s="46"/>
    </row>
    <row r="337" spans="2:13" ht="16.5" customHeight="1">
      <c r="B337" s="45"/>
      <c r="C337" s="46"/>
      <c r="D337" s="46"/>
      <c r="E337" s="46"/>
      <c r="F337" s="46"/>
      <c r="G337" s="46"/>
      <c r="H337" s="46"/>
      <c r="I337" s="46"/>
      <c r="J337" s="46"/>
      <c r="K337" s="46"/>
      <c r="L337" s="46"/>
      <c r="M337" s="46"/>
    </row>
    <row r="338" spans="2:13" ht="16.5" customHeight="1">
      <c r="B338" s="45"/>
      <c r="C338" s="46"/>
      <c r="D338" s="46"/>
      <c r="E338" s="46"/>
      <c r="F338" s="46"/>
      <c r="G338" s="46"/>
      <c r="H338" s="46"/>
      <c r="I338" s="46"/>
      <c r="J338" s="46"/>
      <c r="K338" s="46"/>
      <c r="L338" s="46"/>
      <c r="M338" s="46"/>
    </row>
    <row r="339" spans="2:13" ht="16.5" customHeight="1">
      <c r="B339" s="45"/>
      <c r="C339" s="46"/>
      <c r="D339" s="46"/>
      <c r="E339" s="46"/>
      <c r="F339" s="46"/>
      <c r="G339" s="46"/>
      <c r="H339" s="46"/>
      <c r="I339" s="46"/>
      <c r="J339" s="46"/>
      <c r="K339" s="46"/>
      <c r="L339" s="46"/>
      <c r="M339" s="46"/>
    </row>
    <row r="340" spans="2:13" ht="16.5" customHeight="1">
      <c r="B340" s="45"/>
      <c r="C340" s="46"/>
      <c r="D340" s="46"/>
      <c r="E340" s="46"/>
      <c r="F340" s="46"/>
      <c r="G340" s="46"/>
      <c r="H340" s="46"/>
      <c r="I340" s="46"/>
      <c r="J340" s="46"/>
      <c r="K340" s="46"/>
      <c r="L340" s="46"/>
      <c r="M340" s="46"/>
    </row>
    <row r="341" spans="2:13" ht="16.5" customHeight="1">
      <c r="B341" s="45"/>
      <c r="C341" s="46"/>
      <c r="D341" s="46"/>
      <c r="E341" s="46"/>
      <c r="F341" s="46"/>
      <c r="G341" s="46"/>
      <c r="H341" s="46"/>
      <c r="I341" s="46"/>
      <c r="J341" s="46"/>
      <c r="K341" s="46"/>
      <c r="L341" s="46"/>
      <c r="M341" s="46"/>
    </row>
    <row r="342" spans="2:13" ht="16.5" customHeight="1">
      <c r="B342" s="45"/>
      <c r="C342" s="46"/>
      <c r="D342" s="46"/>
      <c r="E342" s="46"/>
      <c r="F342" s="46"/>
      <c r="G342" s="46"/>
      <c r="H342" s="46"/>
      <c r="I342" s="46"/>
      <c r="J342" s="46"/>
      <c r="K342" s="46"/>
      <c r="L342" s="46"/>
      <c r="M342" s="46"/>
    </row>
    <row r="343" spans="2:13" ht="16.5" customHeight="1">
      <c r="B343" s="45"/>
      <c r="C343" s="46"/>
      <c r="D343" s="46"/>
      <c r="E343" s="46"/>
      <c r="F343" s="46"/>
      <c r="G343" s="46"/>
      <c r="H343" s="46"/>
      <c r="I343" s="46"/>
      <c r="J343" s="46"/>
      <c r="K343" s="46"/>
      <c r="L343" s="46"/>
      <c r="M343" s="46"/>
    </row>
    <row r="344" spans="2:13" ht="16.5" customHeight="1">
      <c r="B344" s="45"/>
      <c r="C344" s="46"/>
      <c r="D344" s="46"/>
      <c r="E344" s="46"/>
      <c r="F344" s="46"/>
      <c r="G344" s="46"/>
      <c r="H344" s="46"/>
      <c r="I344" s="46"/>
      <c r="J344" s="46"/>
      <c r="K344" s="46"/>
      <c r="L344" s="46"/>
      <c r="M344" s="46"/>
    </row>
    <row r="345" spans="2:13" ht="16.5" customHeight="1">
      <c r="B345" s="45"/>
      <c r="C345" s="46"/>
      <c r="D345" s="46"/>
      <c r="E345" s="46"/>
      <c r="F345" s="46"/>
      <c r="G345" s="46"/>
      <c r="H345" s="46"/>
      <c r="I345" s="46"/>
      <c r="J345" s="46"/>
      <c r="K345" s="46"/>
      <c r="L345" s="46"/>
      <c r="M345" s="46"/>
    </row>
    <row r="346" spans="2:13" ht="16.5" customHeight="1">
      <c r="B346" s="45"/>
      <c r="C346" s="46"/>
      <c r="D346" s="46"/>
      <c r="E346" s="46"/>
      <c r="F346" s="46"/>
      <c r="G346" s="46"/>
      <c r="H346" s="46"/>
      <c r="I346" s="46"/>
      <c r="J346" s="46"/>
      <c r="K346" s="46"/>
      <c r="L346" s="46"/>
      <c r="M346" s="46"/>
    </row>
    <row r="347" spans="2:13" ht="16.5" customHeight="1">
      <c r="B347" s="45"/>
      <c r="C347" s="46"/>
      <c r="D347" s="46"/>
      <c r="E347" s="46"/>
      <c r="F347" s="46"/>
      <c r="G347" s="46"/>
      <c r="H347" s="46"/>
      <c r="I347" s="46"/>
      <c r="J347" s="46"/>
      <c r="K347" s="46"/>
      <c r="L347" s="46"/>
      <c r="M347" s="46"/>
    </row>
    <row r="348" spans="2:13" ht="16.5" customHeight="1">
      <c r="B348" s="45"/>
      <c r="C348" s="46"/>
      <c r="D348" s="46"/>
      <c r="E348" s="46"/>
      <c r="F348" s="46"/>
      <c r="G348" s="46"/>
      <c r="H348" s="46"/>
      <c r="I348" s="46"/>
      <c r="J348" s="46"/>
      <c r="K348" s="46"/>
      <c r="L348" s="46"/>
      <c r="M348" s="46"/>
    </row>
    <row r="349" spans="2:13" ht="16.5" customHeight="1">
      <c r="B349" s="45"/>
      <c r="C349" s="46"/>
      <c r="D349" s="46"/>
      <c r="E349" s="46"/>
      <c r="F349" s="46"/>
      <c r="G349" s="46"/>
      <c r="H349" s="46"/>
      <c r="I349" s="46"/>
      <c r="J349" s="46"/>
      <c r="K349" s="46"/>
      <c r="L349" s="46"/>
      <c r="M349" s="46"/>
    </row>
    <row r="350" spans="2:13" ht="16.5" customHeight="1">
      <c r="B350" s="45"/>
      <c r="C350" s="46"/>
      <c r="D350" s="46"/>
      <c r="E350" s="46"/>
      <c r="F350" s="46"/>
      <c r="G350" s="46"/>
      <c r="H350" s="46"/>
      <c r="I350" s="46"/>
      <c r="J350" s="46"/>
      <c r="K350" s="46"/>
      <c r="L350" s="46"/>
      <c r="M350" s="46"/>
    </row>
    <row r="351" spans="2:13" ht="16.5" customHeight="1">
      <c r="B351" s="45"/>
      <c r="C351" s="46"/>
      <c r="D351" s="46"/>
      <c r="E351" s="46"/>
      <c r="F351" s="46"/>
      <c r="G351" s="46"/>
      <c r="H351" s="46"/>
      <c r="I351" s="46"/>
      <c r="J351" s="46"/>
      <c r="K351" s="46"/>
      <c r="L351" s="46"/>
      <c r="M351" s="46"/>
    </row>
    <row r="352" spans="2:13" ht="16.5" customHeight="1">
      <c r="B352" s="45"/>
      <c r="C352" s="46"/>
      <c r="D352" s="46"/>
      <c r="E352" s="46"/>
      <c r="F352" s="46"/>
      <c r="G352" s="46"/>
      <c r="H352" s="46"/>
      <c r="I352" s="46"/>
      <c r="J352" s="46"/>
      <c r="K352" s="46"/>
      <c r="L352" s="46"/>
      <c r="M352" s="46"/>
    </row>
    <row r="353" spans="2:13" ht="16.5" customHeight="1">
      <c r="B353" s="45"/>
      <c r="C353" s="46"/>
      <c r="D353" s="46"/>
      <c r="E353" s="46"/>
      <c r="F353" s="46"/>
      <c r="G353" s="46"/>
      <c r="H353" s="46"/>
      <c r="I353" s="46"/>
      <c r="J353" s="46"/>
      <c r="K353" s="46"/>
      <c r="L353" s="46"/>
      <c r="M353" s="46"/>
    </row>
    <row r="354" spans="2:13" ht="16.5" customHeight="1">
      <c r="B354" s="45"/>
      <c r="C354" s="46"/>
      <c r="D354" s="46"/>
      <c r="E354" s="46"/>
      <c r="F354" s="46"/>
      <c r="G354" s="46"/>
      <c r="H354" s="46"/>
      <c r="I354" s="46"/>
      <c r="J354" s="46"/>
      <c r="K354" s="46"/>
      <c r="L354" s="46"/>
      <c r="M354" s="46"/>
    </row>
    <row r="355" spans="2:13" ht="16.5" customHeight="1">
      <c r="B355" s="45"/>
      <c r="C355" s="46"/>
      <c r="D355" s="46"/>
      <c r="E355" s="46"/>
      <c r="F355" s="46"/>
      <c r="G355" s="46"/>
      <c r="H355" s="46"/>
      <c r="I355" s="46"/>
      <c r="J355" s="46"/>
      <c r="K355" s="46"/>
      <c r="L355" s="46"/>
      <c r="M355" s="46"/>
    </row>
    <row r="356" spans="2:13" ht="16.5" customHeight="1">
      <c r="B356" s="45"/>
      <c r="C356" s="46"/>
      <c r="D356" s="46"/>
      <c r="E356" s="46"/>
      <c r="F356" s="46"/>
      <c r="G356" s="46"/>
      <c r="H356" s="46"/>
      <c r="I356" s="46"/>
      <c r="J356" s="46"/>
      <c r="K356" s="46"/>
      <c r="L356" s="46"/>
      <c r="M356" s="46"/>
    </row>
    <row r="357" spans="2:13" ht="16.5" customHeight="1">
      <c r="B357" s="45"/>
      <c r="C357" s="46"/>
      <c r="D357" s="46"/>
      <c r="E357" s="46"/>
      <c r="F357" s="46"/>
      <c r="G357" s="46"/>
      <c r="H357" s="46"/>
      <c r="I357" s="46"/>
      <c r="J357" s="46"/>
      <c r="K357" s="46"/>
      <c r="L357" s="46"/>
      <c r="M357" s="46"/>
    </row>
    <row r="358" spans="2:13" ht="16.5" customHeight="1">
      <c r="B358" s="45"/>
      <c r="C358" s="46"/>
      <c r="D358" s="46"/>
      <c r="E358" s="46"/>
      <c r="F358" s="46"/>
      <c r="G358" s="46"/>
      <c r="H358" s="46"/>
      <c r="I358" s="46"/>
      <c r="J358" s="46"/>
      <c r="K358" s="46"/>
      <c r="L358" s="46"/>
      <c r="M358" s="46"/>
    </row>
    <row r="359" spans="2:13" ht="16.5" customHeight="1">
      <c r="B359" s="45"/>
      <c r="C359" s="46"/>
      <c r="D359" s="46"/>
      <c r="E359" s="46"/>
      <c r="F359" s="46"/>
      <c r="G359" s="46"/>
      <c r="H359" s="46"/>
      <c r="I359" s="46"/>
      <c r="J359" s="46"/>
      <c r="K359" s="46"/>
      <c r="L359" s="46"/>
      <c r="M359" s="46"/>
    </row>
    <row r="360" spans="2:13" ht="16.5" customHeight="1">
      <c r="B360" s="45"/>
      <c r="C360" s="46"/>
      <c r="D360" s="46"/>
      <c r="E360" s="46"/>
      <c r="F360" s="46"/>
      <c r="G360" s="46"/>
      <c r="H360" s="46"/>
      <c r="I360" s="46"/>
      <c r="J360" s="46"/>
      <c r="K360" s="46"/>
      <c r="L360" s="46"/>
      <c r="M360" s="46"/>
    </row>
    <row r="361" spans="2:13" ht="16.5" customHeight="1">
      <c r="B361" s="45"/>
      <c r="C361" s="46"/>
      <c r="D361" s="46"/>
      <c r="E361" s="46"/>
      <c r="F361" s="46"/>
      <c r="G361" s="46"/>
      <c r="H361" s="46"/>
      <c r="I361" s="46"/>
      <c r="J361" s="46"/>
      <c r="K361" s="46"/>
      <c r="L361" s="46"/>
      <c r="M361" s="46"/>
    </row>
    <row r="362" spans="2:13" ht="16.5" customHeight="1">
      <c r="B362" s="45"/>
      <c r="C362" s="46"/>
      <c r="D362" s="46"/>
      <c r="E362" s="46"/>
      <c r="F362" s="46"/>
      <c r="G362" s="46"/>
      <c r="H362" s="46"/>
      <c r="I362" s="46"/>
      <c r="J362" s="46"/>
      <c r="K362" s="46"/>
      <c r="L362" s="46"/>
      <c r="M362" s="46"/>
    </row>
    <row r="363" spans="2:13" ht="16.5" customHeight="1">
      <c r="B363" s="45"/>
      <c r="C363" s="46"/>
      <c r="D363" s="46"/>
      <c r="E363" s="46"/>
      <c r="F363" s="46"/>
      <c r="G363" s="46"/>
      <c r="H363" s="46"/>
      <c r="I363" s="46"/>
      <c r="J363" s="46"/>
      <c r="K363" s="46"/>
      <c r="L363" s="46"/>
      <c r="M363" s="46"/>
    </row>
    <row r="364" spans="2:13" ht="16.5" customHeight="1">
      <c r="B364" s="45"/>
      <c r="C364" s="46"/>
      <c r="D364" s="46"/>
      <c r="E364" s="46"/>
      <c r="F364" s="46"/>
      <c r="G364" s="46"/>
      <c r="H364" s="46"/>
      <c r="I364" s="46"/>
      <c r="J364" s="46"/>
      <c r="K364" s="46"/>
      <c r="L364" s="46"/>
      <c r="M364" s="46"/>
    </row>
    <row r="365" spans="2:13" ht="16.5" customHeight="1">
      <c r="B365" s="45"/>
      <c r="C365" s="46"/>
      <c r="D365" s="46"/>
      <c r="E365" s="46"/>
      <c r="F365" s="46"/>
      <c r="G365" s="46"/>
      <c r="H365" s="46"/>
      <c r="I365" s="46"/>
      <c r="J365" s="46"/>
      <c r="K365" s="46"/>
      <c r="L365" s="46"/>
      <c r="M365" s="46"/>
    </row>
    <row r="366" spans="2:13" ht="16.5" customHeight="1">
      <c r="B366" s="45"/>
      <c r="C366" s="46"/>
      <c r="D366" s="46"/>
      <c r="E366" s="46"/>
      <c r="F366" s="46"/>
      <c r="G366" s="46"/>
      <c r="H366" s="46"/>
      <c r="I366" s="46"/>
      <c r="J366" s="46"/>
      <c r="K366" s="46"/>
      <c r="L366" s="46"/>
      <c r="M366" s="46"/>
    </row>
    <row r="367" spans="2:13" ht="16.5" customHeight="1">
      <c r="B367" s="45"/>
      <c r="C367" s="46"/>
      <c r="D367" s="46"/>
      <c r="E367" s="46"/>
      <c r="F367" s="46"/>
      <c r="G367" s="46"/>
      <c r="H367" s="46"/>
      <c r="I367" s="46"/>
      <c r="J367" s="46"/>
      <c r="K367" s="46"/>
      <c r="L367" s="46"/>
      <c r="M367" s="46"/>
    </row>
    <row r="368" spans="2:13" ht="16.5" customHeight="1">
      <c r="B368" s="45"/>
      <c r="C368" s="46"/>
      <c r="D368" s="46"/>
      <c r="E368" s="46"/>
      <c r="F368" s="46"/>
      <c r="G368" s="46"/>
      <c r="H368" s="46"/>
      <c r="I368" s="46"/>
      <c r="J368" s="46"/>
      <c r="K368" s="46"/>
      <c r="L368" s="46"/>
      <c r="M368" s="46"/>
    </row>
    <row r="369" spans="2:13" ht="16.5" customHeight="1">
      <c r="B369" s="45"/>
      <c r="C369" s="46"/>
      <c r="D369" s="46"/>
      <c r="E369" s="46"/>
      <c r="F369" s="46"/>
      <c r="G369" s="46"/>
      <c r="H369" s="46"/>
      <c r="I369" s="46"/>
      <c r="J369" s="46"/>
      <c r="K369" s="46"/>
      <c r="L369" s="46"/>
      <c r="M369" s="46"/>
    </row>
    <row r="370" spans="2:13" ht="16.5" customHeight="1">
      <c r="B370" s="45"/>
      <c r="C370" s="46"/>
      <c r="D370" s="46"/>
      <c r="E370" s="46"/>
      <c r="F370" s="46"/>
      <c r="G370" s="46"/>
      <c r="H370" s="46"/>
      <c r="I370" s="46"/>
      <c r="J370" s="46"/>
      <c r="K370" s="46"/>
      <c r="L370" s="46"/>
      <c r="M370" s="46"/>
    </row>
    <row r="371" spans="2:13" ht="16.5" customHeight="1">
      <c r="B371" s="45"/>
      <c r="C371" s="46"/>
      <c r="D371" s="46"/>
      <c r="E371" s="46"/>
      <c r="F371" s="46"/>
      <c r="G371" s="46"/>
      <c r="H371" s="46"/>
      <c r="I371" s="46"/>
      <c r="J371" s="46"/>
      <c r="K371" s="46"/>
      <c r="L371" s="46"/>
      <c r="M371" s="46"/>
    </row>
    <row r="372" spans="2:13" ht="16.5" customHeight="1">
      <c r="B372" s="45"/>
      <c r="C372" s="46"/>
      <c r="D372" s="46"/>
      <c r="E372" s="46"/>
      <c r="F372" s="46"/>
      <c r="G372" s="46"/>
      <c r="H372" s="46"/>
      <c r="I372" s="46"/>
      <c r="J372" s="46"/>
      <c r="K372" s="46"/>
      <c r="L372" s="46"/>
      <c r="M372" s="46"/>
    </row>
    <row r="373" spans="2:13" ht="16.5" customHeight="1">
      <c r="B373" s="45"/>
      <c r="C373" s="46"/>
      <c r="D373" s="46"/>
      <c r="E373" s="46"/>
      <c r="F373" s="46"/>
      <c r="G373" s="46"/>
      <c r="H373" s="46"/>
      <c r="I373" s="46"/>
      <c r="J373" s="46"/>
      <c r="K373" s="46"/>
      <c r="L373" s="46"/>
      <c r="M373" s="46"/>
    </row>
    <row r="374" spans="2:13" ht="16.5" customHeight="1">
      <c r="B374" s="45"/>
      <c r="C374" s="46"/>
      <c r="D374" s="46"/>
      <c r="E374" s="46"/>
      <c r="F374" s="46"/>
      <c r="G374" s="46"/>
      <c r="H374" s="46"/>
      <c r="I374" s="46"/>
      <c r="J374" s="46"/>
      <c r="K374" s="46"/>
      <c r="L374" s="46"/>
      <c r="M374" s="46"/>
    </row>
    <row r="375" spans="2:13" ht="16.5" customHeight="1">
      <c r="B375" s="45"/>
      <c r="C375" s="46"/>
      <c r="D375" s="46"/>
      <c r="E375" s="46"/>
      <c r="F375" s="46"/>
      <c r="G375" s="46"/>
      <c r="H375" s="46"/>
      <c r="I375" s="46"/>
      <c r="J375" s="46"/>
      <c r="K375" s="46"/>
      <c r="L375" s="46"/>
      <c r="M375" s="46"/>
    </row>
    <row r="376" spans="2:13" ht="16.5" customHeight="1">
      <c r="B376" s="45"/>
      <c r="C376" s="46"/>
      <c r="D376" s="46"/>
      <c r="E376" s="46"/>
      <c r="F376" s="46"/>
      <c r="G376" s="46"/>
      <c r="H376" s="46"/>
      <c r="I376" s="46"/>
      <c r="J376" s="46"/>
      <c r="K376" s="46"/>
      <c r="L376" s="46"/>
      <c r="M376" s="46"/>
    </row>
    <row r="377" spans="2:13" ht="16.5" customHeight="1">
      <c r="B377" s="45"/>
      <c r="C377" s="46"/>
      <c r="D377" s="46"/>
      <c r="E377" s="46"/>
      <c r="F377" s="46"/>
      <c r="G377" s="46"/>
      <c r="H377" s="46"/>
      <c r="I377" s="46"/>
      <c r="J377" s="46"/>
      <c r="K377" s="46"/>
      <c r="L377" s="46"/>
      <c r="M377" s="46"/>
    </row>
    <row r="378" spans="2:13" ht="16.5" customHeight="1">
      <c r="B378" s="45"/>
      <c r="C378" s="46"/>
      <c r="D378" s="46"/>
      <c r="E378" s="46"/>
      <c r="F378" s="46"/>
      <c r="G378" s="46"/>
      <c r="H378" s="46"/>
      <c r="I378" s="46"/>
      <c r="J378" s="46"/>
      <c r="K378" s="46"/>
      <c r="L378" s="46"/>
      <c r="M378" s="46"/>
    </row>
    <row r="379" spans="2:13" ht="16.5" customHeight="1">
      <c r="B379" s="45"/>
      <c r="C379" s="46"/>
      <c r="D379" s="46"/>
      <c r="E379" s="46"/>
      <c r="F379" s="46"/>
      <c r="G379" s="46"/>
      <c r="H379" s="46"/>
      <c r="I379" s="46"/>
      <c r="J379" s="46"/>
      <c r="K379" s="46"/>
      <c r="L379" s="46"/>
      <c r="M379" s="46"/>
    </row>
    <row r="380" spans="2:13" ht="16.5" customHeight="1">
      <c r="B380" s="45"/>
      <c r="C380" s="46"/>
      <c r="D380" s="46"/>
      <c r="E380" s="46"/>
      <c r="F380" s="46"/>
      <c r="G380" s="46"/>
      <c r="H380" s="46"/>
      <c r="I380" s="46"/>
      <c r="J380" s="46"/>
      <c r="K380" s="46"/>
      <c r="L380" s="46"/>
      <c r="M380" s="46"/>
    </row>
    <row r="381" spans="2:13" ht="16.5" customHeight="1">
      <c r="B381" s="45"/>
      <c r="C381" s="46"/>
      <c r="D381" s="46"/>
      <c r="E381" s="46"/>
      <c r="F381" s="46"/>
      <c r="G381" s="46"/>
      <c r="H381" s="46"/>
      <c r="I381" s="46"/>
      <c r="J381" s="46"/>
      <c r="K381" s="46"/>
      <c r="L381" s="46"/>
      <c r="M381" s="46"/>
    </row>
    <row r="382" spans="2:13" ht="16.5" customHeight="1">
      <c r="B382" s="45"/>
      <c r="C382" s="46"/>
      <c r="D382" s="46"/>
      <c r="E382" s="46"/>
      <c r="F382" s="46"/>
      <c r="G382" s="46"/>
      <c r="H382" s="46"/>
      <c r="I382" s="46"/>
      <c r="J382" s="46"/>
      <c r="K382" s="46"/>
      <c r="L382" s="46"/>
      <c r="M382" s="46"/>
    </row>
    <row r="383" spans="2:13" ht="16.5" customHeight="1">
      <c r="B383" s="45"/>
      <c r="C383" s="46"/>
      <c r="D383" s="46"/>
      <c r="E383" s="46"/>
      <c r="F383" s="46"/>
      <c r="G383" s="46"/>
      <c r="H383" s="46"/>
      <c r="I383" s="46"/>
      <c r="J383" s="46"/>
      <c r="K383" s="46"/>
      <c r="L383" s="46"/>
      <c r="M383" s="46"/>
    </row>
    <row r="384" spans="2:13" ht="16.5" customHeight="1">
      <c r="B384" s="45"/>
      <c r="C384" s="46"/>
      <c r="D384" s="46"/>
      <c r="E384" s="46"/>
      <c r="F384" s="46"/>
      <c r="G384" s="46"/>
      <c r="H384" s="46"/>
      <c r="I384" s="46"/>
      <c r="J384" s="46"/>
      <c r="K384" s="46"/>
      <c r="L384" s="46"/>
      <c r="M384" s="46"/>
    </row>
    <row r="385" spans="2:13" ht="16.5" customHeight="1">
      <c r="B385" s="45"/>
      <c r="C385" s="46"/>
      <c r="D385" s="46"/>
      <c r="E385" s="46"/>
      <c r="F385" s="46"/>
      <c r="G385" s="46"/>
      <c r="H385" s="46"/>
      <c r="I385" s="46"/>
      <c r="J385" s="46"/>
      <c r="K385" s="46"/>
      <c r="L385" s="46"/>
      <c r="M385" s="46"/>
    </row>
    <row r="386" spans="2:13" ht="16.5" customHeight="1">
      <c r="B386" s="45"/>
      <c r="C386" s="46"/>
      <c r="D386" s="46"/>
      <c r="E386" s="46"/>
      <c r="F386" s="46"/>
      <c r="G386" s="46"/>
      <c r="H386" s="46"/>
      <c r="I386" s="46"/>
      <c r="J386" s="46"/>
      <c r="K386" s="46"/>
      <c r="L386" s="46"/>
      <c r="M386" s="46"/>
    </row>
    <row r="387" spans="2:13" ht="16.5" customHeight="1">
      <c r="B387" s="45"/>
      <c r="C387" s="46"/>
      <c r="D387" s="46"/>
      <c r="E387" s="46"/>
      <c r="F387" s="46"/>
      <c r="G387" s="46"/>
      <c r="H387" s="46"/>
      <c r="I387" s="46"/>
      <c r="J387" s="46"/>
      <c r="K387" s="46"/>
      <c r="L387" s="46"/>
      <c r="M387" s="46"/>
    </row>
    <row r="388" spans="2:13" ht="16.5" customHeight="1">
      <c r="B388" s="45"/>
      <c r="C388" s="46"/>
      <c r="D388" s="46"/>
      <c r="E388" s="46"/>
      <c r="F388" s="46"/>
      <c r="G388" s="46"/>
      <c r="H388" s="46"/>
      <c r="I388" s="46"/>
      <c r="J388" s="46"/>
      <c r="K388" s="46"/>
      <c r="L388" s="46"/>
      <c r="M388" s="46"/>
    </row>
    <row r="389" spans="2:13" ht="16.5" customHeight="1">
      <c r="B389" s="45"/>
      <c r="C389" s="46"/>
      <c r="D389" s="46"/>
      <c r="E389" s="46"/>
      <c r="F389" s="46"/>
      <c r="G389" s="46"/>
      <c r="H389" s="46"/>
      <c r="I389" s="46"/>
      <c r="J389" s="46"/>
      <c r="K389" s="46"/>
      <c r="L389" s="46"/>
      <c r="M389" s="46"/>
    </row>
    <row r="390" spans="2:13" ht="16.5" customHeight="1">
      <c r="B390" s="45"/>
      <c r="C390" s="46"/>
      <c r="D390" s="46"/>
      <c r="E390" s="46"/>
      <c r="F390" s="46"/>
      <c r="G390" s="46"/>
      <c r="H390" s="46"/>
      <c r="I390" s="46"/>
      <c r="J390" s="46"/>
      <c r="K390" s="46"/>
      <c r="L390" s="46"/>
      <c r="M390" s="46"/>
    </row>
    <row r="391" spans="2:13" ht="16.5" customHeight="1">
      <c r="B391" s="45"/>
      <c r="C391" s="46"/>
      <c r="D391" s="46"/>
      <c r="E391" s="46"/>
      <c r="F391" s="46"/>
      <c r="G391" s="46"/>
      <c r="H391" s="46"/>
      <c r="I391" s="46"/>
      <c r="J391" s="46"/>
      <c r="K391" s="46"/>
      <c r="L391" s="46"/>
      <c r="M391" s="46"/>
    </row>
    <row r="392" spans="2:13" ht="16.5" customHeight="1">
      <c r="B392" s="45"/>
      <c r="C392" s="46"/>
      <c r="D392" s="46"/>
      <c r="E392" s="46"/>
      <c r="F392" s="46"/>
      <c r="G392" s="46"/>
      <c r="H392" s="46"/>
      <c r="I392" s="46"/>
      <c r="J392" s="46"/>
      <c r="K392" s="46"/>
      <c r="L392" s="46"/>
      <c r="M392" s="46"/>
    </row>
    <row r="393" spans="2:13" ht="16.5" customHeight="1">
      <c r="B393" s="45"/>
      <c r="C393" s="46"/>
      <c r="D393" s="46"/>
      <c r="E393" s="46"/>
      <c r="F393" s="46"/>
      <c r="G393" s="46"/>
      <c r="H393" s="46"/>
      <c r="I393" s="46"/>
      <c r="J393" s="46"/>
      <c r="K393" s="46"/>
      <c r="L393" s="46"/>
      <c r="M393" s="46"/>
    </row>
    <row r="394" spans="2:13" ht="16.5" customHeight="1">
      <c r="B394" s="45"/>
      <c r="C394" s="46"/>
      <c r="D394" s="46"/>
      <c r="E394" s="46"/>
      <c r="F394" s="46"/>
      <c r="G394" s="46"/>
      <c r="H394" s="46"/>
      <c r="I394" s="46"/>
      <c r="J394" s="46"/>
      <c r="K394" s="46"/>
      <c r="L394" s="46"/>
      <c r="M394" s="46"/>
    </row>
    <row r="395" spans="2:13" ht="16.5" customHeight="1">
      <c r="B395" s="45"/>
      <c r="C395" s="46"/>
      <c r="D395" s="46"/>
      <c r="E395" s="46"/>
      <c r="F395" s="46"/>
      <c r="G395" s="46"/>
      <c r="H395" s="46"/>
      <c r="I395" s="46"/>
      <c r="J395" s="46"/>
      <c r="K395" s="46"/>
      <c r="L395" s="46"/>
      <c r="M395" s="46"/>
    </row>
    <row r="396" spans="2:13" ht="16.5" customHeight="1">
      <c r="B396" s="45"/>
      <c r="C396" s="46"/>
      <c r="D396" s="46"/>
      <c r="E396" s="46"/>
      <c r="F396" s="46"/>
      <c r="G396" s="46"/>
      <c r="H396" s="46"/>
      <c r="I396" s="46"/>
      <c r="J396" s="46"/>
      <c r="K396" s="46"/>
      <c r="L396" s="46"/>
      <c r="M396" s="46"/>
    </row>
    <row r="397" spans="2:13" ht="16.5" customHeight="1">
      <c r="B397" s="45"/>
      <c r="C397" s="46"/>
      <c r="D397" s="46"/>
      <c r="E397" s="46"/>
      <c r="F397" s="46"/>
      <c r="G397" s="46"/>
      <c r="H397" s="46"/>
      <c r="I397" s="46"/>
      <c r="J397" s="46"/>
      <c r="K397" s="46"/>
      <c r="L397" s="46"/>
      <c r="M397" s="46"/>
    </row>
    <row r="398" spans="2:13" ht="16.5" customHeight="1">
      <c r="B398" s="45"/>
      <c r="C398" s="46"/>
      <c r="D398" s="46"/>
      <c r="E398" s="46"/>
      <c r="F398" s="46"/>
      <c r="G398" s="46"/>
      <c r="H398" s="46"/>
      <c r="I398" s="46"/>
      <c r="J398" s="46"/>
      <c r="K398" s="46"/>
      <c r="L398" s="46"/>
      <c r="M398" s="46"/>
    </row>
    <row r="399" spans="2:13" ht="16.5" customHeight="1">
      <c r="B399" s="45"/>
      <c r="C399" s="46"/>
      <c r="D399" s="46"/>
      <c r="E399" s="46"/>
      <c r="F399" s="46"/>
      <c r="G399" s="46"/>
      <c r="H399" s="46"/>
      <c r="I399" s="46"/>
      <c r="J399" s="46"/>
      <c r="K399" s="46"/>
      <c r="L399" s="46"/>
      <c r="M399" s="46"/>
    </row>
    <row r="400" spans="2:13" ht="16.5" customHeight="1">
      <c r="B400" s="45"/>
      <c r="C400" s="46"/>
      <c r="D400" s="46"/>
      <c r="E400" s="46"/>
      <c r="F400" s="46"/>
      <c r="G400" s="46"/>
      <c r="H400" s="46"/>
      <c r="I400" s="46"/>
      <c r="J400" s="46"/>
      <c r="K400" s="46"/>
      <c r="L400" s="46"/>
      <c r="M400" s="46"/>
    </row>
    <row r="401" spans="2:13" ht="16.5" customHeight="1">
      <c r="B401" s="45"/>
      <c r="C401" s="46"/>
      <c r="D401" s="46"/>
      <c r="E401" s="46"/>
      <c r="F401" s="46"/>
      <c r="G401" s="46"/>
      <c r="H401" s="46"/>
      <c r="I401" s="46"/>
      <c r="J401" s="46"/>
      <c r="K401" s="46"/>
      <c r="L401" s="46"/>
      <c r="M401" s="46"/>
    </row>
    <row r="402" spans="2:13" ht="16.5" customHeight="1">
      <c r="B402" s="45"/>
      <c r="C402" s="46"/>
      <c r="D402" s="46"/>
      <c r="E402" s="46"/>
      <c r="F402" s="46"/>
      <c r="G402" s="46"/>
      <c r="H402" s="46"/>
      <c r="I402" s="46"/>
      <c r="J402" s="46"/>
      <c r="K402" s="46"/>
      <c r="L402" s="46"/>
      <c r="M402" s="46"/>
    </row>
    <row r="403" spans="2:13" ht="16.5" customHeight="1">
      <c r="B403" s="45"/>
      <c r="C403" s="46"/>
      <c r="D403" s="46"/>
      <c r="E403" s="46"/>
      <c r="F403" s="46"/>
      <c r="G403" s="46"/>
      <c r="H403" s="46"/>
      <c r="I403" s="46"/>
      <c r="J403" s="46"/>
      <c r="K403" s="46"/>
      <c r="L403" s="46"/>
      <c r="M403" s="46"/>
    </row>
    <row r="404" spans="2:13" ht="16.5" customHeight="1">
      <c r="B404" s="45"/>
      <c r="C404" s="46"/>
      <c r="D404" s="46"/>
      <c r="E404" s="46"/>
      <c r="F404" s="46"/>
      <c r="G404" s="46"/>
      <c r="H404" s="46"/>
      <c r="I404" s="46"/>
      <c r="J404" s="46"/>
      <c r="K404" s="46"/>
      <c r="L404" s="46"/>
      <c r="M404" s="46"/>
    </row>
    <row r="405" spans="2:13" ht="16.5" customHeight="1">
      <c r="B405" s="45"/>
      <c r="C405" s="46"/>
      <c r="D405" s="46"/>
      <c r="E405" s="46"/>
      <c r="F405" s="46"/>
      <c r="G405" s="46"/>
      <c r="H405" s="46"/>
      <c r="I405" s="46"/>
      <c r="J405" s="46"/>
      <c r="K405" s="46"/>
      <c r="L405" s="46"/>
      <c r="M405" s="46"/>
    </row>
    <row r="406" spans="2:13" ht="16.5" customHeight="1">
      <c r="B406" s="45"/>
      <c r="C406" s="46"/>
      <c r="D406" s="46"/>
      <c r="E406" s="46"/>
      <c r="F406" s="46"/>
      <c r="G406" s="46"/>
      <c r="H406" s="46"/>
      <c r="I406" s="46"/>
      <c r="J406" s="46"/>
      <c r="K406" s="46"/>
      <c r="L406" s="46"/>
      <c r="M406" s="46"/>
    </row>
    <row r="407" spans="2:13" ht="16.5" customHeight="1">
      <c r="B407" s="45"/>
      <c r="C407" s="46"/>
      <c r="D407" s="46"/>
      <c r="E407" s="46"/>
      <c r="F407" s="46"/>
      <c r="G407" s="46"/>
      <c r="H407" s="46"/>
      <c r="I407" s="46"/>
      <c r="J407" s="46"/>
      <c r="K407" s="46"/>
      <c r="L407" s="46"/>
      <c r="M407" s="46"/>
    </row>
    <row r="408" spans="2:13" ht="16.5" customHeight="1">
      <c r="B408" s="45"/>
      <c r="C408" s="46"/>
      <c r="D408" s="46"/>
      <c r="E408" s="46"/>
      <c r="F408" s="46"/>
      <c r="G408" s="46"/>
      <c r="H408" s="46"/>
      <c r="I408" s="46"/>
      <c r="J408" s="46"/>
      <c r="K408" s="46"/>
      <c r="L408" s="46"/>
      <c r="M408" s="46"/>
    </row>
    <row r="409" spans="2:13" ht="16.5" customHeight="1">
      <c r="B409" s="45"/>
      <c r="C409" s="46"/>
      <c r="D409" s="46"/>
      <c r="E409" s="46"/>
      <c r="F409" s="46"/>
      <c r="G409" s="46"/>
      <c r="H409" s="46"/>
      <c r="I409" s="46"/>
      <c r="J409" s="46"/>
      <c r="K409" s="46"/>
      <c r="L409" s="46"/>
      <c r="M409" s="46"/>
    </row>
    <row r="410" spans="2:13" ht="16.5" customHeight="1">
      <c r="B410" s="45"/>
      <c r="C410" s="46"/>
      <c r="D410" s="46"/>
      <c r="E410" s="46"/>
      <c r="F410" s="46"/>
      <c r="G410" s="46"/>
      <c r="H410" s="46"/>
      <c r="I410" s="46"/>
      <c r="J410" s="46"/>
      <c r="K410" s="46"/>
      <c r="L410" s="46"/>
      <c r="M410" s="46"/>
    </row>
    <row r="411" spans="2:13" ht="16.5" customHeight="1">
      <c r="B411" s="45"/>
      <c r="C411" s="46"/>
      <c r="D411" s="46"/>
      <c r="E411" s="46"/>
      <c r="F411" s="46"/>
      <c r="G411" s="46"/>
      <c r="H411" s="46"/>
      <c r="I411" s="46"/>
      <c r="J411" s="46"/>
      <c r="K411" s="46"/>
      <c r="L411" s="46"/>
      <c r="M411" s="46"/>
    </row>
    <row r="412" spans="2:13" ht="16.5" customHeight="1">
      <c r="B412" s="45"/>
      <c r="C412" s="46"/>
      <c r="D412" s="46"/>
      <c r="E412" s="46"/>
      <c r="F412" s="46"/>
      <c r="G412" s="46"/>
      <c r="H412" s="46"/>
      <c r="I412" s="46"/>
      <c r="J412" s="46"/>
      <c r="K412" s="46"/>
      <c r="L412" s="46"/>
      <c r="M412" s="46"/>
    </row>
    <row r="413" spans="2:13" ht="16.5" customHeight="1">
      <c r="B413" s="45"/>
      <c r="C413" s="46"/>
      <c r="D413" s="46"/>
      <c r="E413" s="46"/>
      <c r="F413" s="46"/>
      <c r="G413" s="46"/>
      <c r="H413" s="46"/>
      <c r="I413" s="46"/>
      <c r="J413" s="46"/>
      <c r="K413" s="46"/>
      <c r="L413" s="46"/>
      <c r="M413" s="46"/>
    </row>
    <row r="414" spans="2:13" ht="16.5" customHeight="1">
      <c r="B414" s="45"/>
      <c r="C414" s="46"/>
      <c r="D414" s="46"/>
      <c r="E414" s="46"/>
      <c r="F414" s="46"/>
      <c r="G414" s="46"/>
      <c r="H414" s="46"/>
      <c r="I414" s="46"/>
      <c r="J414" s="46"/>
      <c r="K414" s="46"/>
      <c r="L414" s="46"/>
      <c r="M414" s="46"/>
    </row>
    <row r="415" spans="2:13" ht="16.5" customHeight="1">
      <c r="B415" s="45"/>
      <c r="C415" s="46"/>
      <c r="D415" s="46"/>
      <c r="E415" s="46"/>
      <c r="F415" s="46"/>
      <c r="G415" s="46"/>
      <c r="H415" s="46"/>
      <c r="I415" s="46"/>
      <c r="J415" s="46"/>
      <c r="K415" s="46"/>
      <c r="L415" s="46"/>
      <c r="M415" s="46"/>
    </row>
    <row r="416" spans="2:13" ht="16.5" customHeight="1">
      <c r="B416" s="45"/>
      <c r="C416" s="46"/>
      <c r="D416" s="46"/>
      <c r="E416" s="46"/>
      <c r="F416" s="46"/>
      <c r="G416" s="46"/>
      <c r="H416" s="46"/>
      <c r="I416" s="46"/>
      <c r="J416" s="46"/>
      <c r="K416" s="46"/>
      <c r="L416" s="46"/>
      <c r="M416" s="46"/>
    </row>
    <row r="417" spans="2:13" ht="16.5" customHeight="1">
      <c r="B417" s="45"/>
      <c r="C417" s="46"/>
      <c r="D417" s="46"/>
      <c r="E417" s="46"/>
      <c r="F417" s="46"/>
      <c r="G417" s="46"/>
      <c r="H417" s="46"/>
      <c r="I417" s="46"/>
      <c r="J417" s="46"/>
      <c r="K417" s="46"/>
      <c r="L417" s="46"/>
      <c r="M417" s="46"/>
    </row>
    <row r="418" spans="2:13" ht="16.5" customHeight="1">
      <c r="B418" s="45"/>
      <c r="C418" s="46"/>
      <c r="D418" s="46"/>
      <c r="E418" s="46"/>
      <c r="F418" s="46"/>
      <c r="G418" s="46"/>
      <c r="H418" s="46"/>
      <c r="I418" s="46"/>
      <c r="J418" s="46"/>
      <c r="K418" s="46"/>
      <c r="L418" s="46"/>
      <c r="M418" s="46"/>
    </row>
    <row r="419" spans="2:13" ht="16.5" customHeight="1">
      <c r="B419" s="45"/>
      <c r="C419" s="46"/>
      <c r="D419" s="46"/>
      <c r="E419" s="46"/>
      <c r="F419" s="46"/>
      <c r="G419" s="46"/>
      <c r="H419" s="46"/>
      <c r="I419" s="46"/>
      <c r="J419" s="46"/>
      <c r="K419" s="46"/>
      <c r="L419" s="46"/>
      <c r="M419" s="46"/>
    </row>
    <row r="420" spans="2:13" ht="16.5" customHeight="1">
      <c r="B420" s="45"/>
      <c r="C420" s="46"/>
      <c r="D420" s="46"/>
      <c r="E420" s="46"/>
      <c r="F420" s="46"/>
      <c r="G420" s="46"/>
      <c r="H420" s="46"/>
      <c r="I420" s="46"/>
      <c r="J420" s="46"/>
      <c r="K420" s="46"/>
      <c r="L420" s="46"/>
      <c r="M420" s="46"/>
    </row>
    <row r="421" spans="2:13" ht="16.5" customHeight="1">
      <c r="B421" s="45"/>
      <c r="C421" s="46"/>
      <c r="D421" s="46"/>
      <c r="E421" s="46"/>
      <c r="F421" s="46"/>
      <c r="G421" s="46"/>
      <c r="H421" s="46"/>
      <c r="I421" s="46"/>
      <c r="J421" s="46"/>
      <c r="K421" s="46"/>
      <c r="L421" s="46"/>
      <c r="M421" s="46"/>
    </row>
    <row r="422" spans="2:13" ht="16.5" customHeight="1">
      <c r="B422" s="45"/>
      <c r="C422" s="46"/>
      <c r="D422" s="46"/>
      <c r="E422" s="46"/>
      <c r="F422" s="46"/>
      <c r="G422" s="46"/>
      <c r="H422" s="46"/>
      <c r="I422" s="46"/>
      <c r="J422" s="46"/>
      <c r="K422" s="46"/>
      <c r="L422" s="46"/>
      <c r="M422" s="46"/>
    </row>
    <row r="423" spans="2:13" ht="16.5" customHeight="1">
      <c r="B423" s="45"/>
      <c r="C423" s="46"/>
      <c r="D423" s="46"/>
      <c r="E423" s="46"/>
      <c r="F423" s="46"/>
      <c r="G423" s="46"/>
      <c r="H423" s="46"/>
      <c r="I423" s="46"/>
      <c r="J423" s="46"/>
      <c r="K423" s="46"/>
      <c r="L423" s="46"/>
      <c r="M423" s="46"/>
    </row>
    <row r="424" spans="2:13" ht="16.5" customHeight="1">
      <c r="B424" s="45"/>
      <c r="C424" s="46"/>
      <c r="D424" s="46"/>
      <c r="E424" s="46"/>
      <c r="F424" s="46"/>
      <c r="G424" s="46"/>
      <c r="H424" s="46"/>
      <c r="I424" s="46"/>
      <c r="J424" s="46"/>
      <c r="K424" s="46"/>
      <c r="L424" s="46"/>
      <c r="M424" s="46"/>
    </row>
    <row r="425" spans="2:13" ht="16.5" customHeight="1">
      <c r="B425" s="45"/>
      <c r="C425" s="46"/>
      <c r="D425" s="46"/>
      <c r="E425" s="46"/>
      <c r="F425" s="46"/>
      <c r="G425" s="46"/>
      <c r="H425" s="46"/>
      <c r="I425" s="46"/>
      <c r="J425" s="46"/>
      <c r="K425" s="46"/>
      <c r="L425" s="46"/>
      <c r="M425" s="46"/>
    </row>
    <row r="426" spans="2:13" ht="16.5" customHeight="1">
      <c r="B426" s="45"/>
      <c r="C426" s="46"/>
      <c r="D426" s="46"/>
      <c r="E426" s="46"/>
      <c r="F426" s="46"/>
      <c r="G426" s="46"/>
      <c r="H426" s="46"/>
      <c r="I426" s="46"/>
      <c r="J426" s="46"/>
      <c r="K426" s="46"/>
      <c r="L426" s="46"/>
      <c r="M426" s="46"/>
    </row>
    <row r="427" spans="2:13" ht="16.5" customHeight="1">
      <c r="B427" s="45"/>
      <c r="C427" s="46"/>
      <c r="D427" s="46"/>
      <c r="E427" s="46"/>
      <c r="F427" s="46"/>
      <c r="G427" s="46"/>
      <c r="H427" s="46"/>
      <c r="I427" s="46"/>
      <c r="J427" s="46"/>
      <c r="K427" s="46"/>
      <c r="L427" s="46"/>
      <c r="M427" s="46"/>
    </row>
    <row r="428" spans="2:13" ht="16.5" customHeight="1">
      <c r="B428" s="45"/>
      <c r="C428" s="46"/>
      <c r="D428" s="46"/>
      <c r="E428" s="46"/>
      <c r="F428" s="46"/>
      <c r="G428" s="46"/>
      <c r="H428" s="46"/>
      <c r="I428" s="46"/>
      <c r="J428" s="46"/>
      <c r="K428" s="46"/>
      <c r="L428" s="46"/>
      <c r="M428" s="46"/>
    </row>
    <row r="429" spans="2:13" ht="16.5" customHeight="1">
      <c r="B429" s="45"/>
      <c r="C429" s="46"/>
      <c r="D429" s="46"/>
      <c r="E429" s="46"/>
      <c r="F429" s="46"/>
      <c r="G429" s="46"/>
      <c r="H429" s="46"/>
      <c r="I429" s="46"/>
      <c r="J429" s="46"/>
      <c r="K429" s="46"/>
      <c r="L429" s="46"/>
      <c r="M429" s="46"/>
    </row>
    <row r="430" spans="2:13" ht="16.5" customHeight="1">
      <c r="B430" s="45"/>
      <c r="C430" s="46"/>
      <c r="D430" s="46"/>
      <c r="E430" s="46"/>
      <c r="F430" s="46"/>
      <c r="G430" s="46"/>
      <c r="H430" s="46"/>
      <c r="I430" s="46"/>
      <c r="J430" s="46"/>
      <c r="K430" s="46"/>
      <c r="L430" s="46"/>
      <c r="M430" s="46"/>
    </row>
    <row r="431" spans="2:13" ht="16.5" customHeight="1">
      <c r="B431" s="45"/>
      <c r="C431" s="46"/>
      <c r="D431" s="46"/>
      <c r="E431" s="46"/>
      <c r="F431" s="46"/>
      <c r="G431" s="46"/>
      <c r="H431" s="46"/>
      <c r="I431" s="46"/>
      <c r="J431" s="46"/>
      <c r="K431" s="46"/>
      <c r="L431" s="46"/>
      <c r="M431" s="46"/>
    </row>
    <row r="432" spans="2:13" ht="16.5" customHeight="1">
      <c r="B432" s="45"/>
      <c r="C432" s="46"/>
      <c r="D432" s="46"/>
      <c r="E432" s="46"/>
      <c r="F432" s="46"/>
      <c r="G432" s="46"/>
      <c r="H432" s="46"/>
      <c r="I432" s="46"/>
      <c r="J432" s="46"/>
      <c r="K432" s="46"/>
      <c r="L432" s="46"/>
      <c r="M432" s="46"/>
    </row>
    <row r="433" spans="2:13" ht="16.5" customHeight="1">
      <c r="B433" s="45"/>
      <c r="C433" s="46"/>
      <c r="D433" s="46"/>
      <c r="E433" s="46"/>
      <c r="F433" s="46"/>
      <c r="G433" s="46"/>
      <c r="H433" s="46"/>
      <c r="I433" s="46"/>
      <c r="J433" s="46"/>
      <c r="K433" s="46"/>
      <c r="L433" s="46"/>
      <c r="M433" s="46"/>
    </row>
    <row r="434" spans="2:13" ht="16.5" customHeight="1">
      <c r="B434" s="45"/>
      <c r="C434" s="46"/>
      <c r="D434" s="46"/>
      <c r="E434" s="46"/>
      <c r="F434" s="46"/>
      <c r="G434" s="46"/>
      <c r="H434" s="46"/>
      <c r="I434" s="46"/>
      <c r="J434" s="46"/>
      <c r="K434" s="46"/>
      <c r="L434" s="46"/>
      <c r="M434" s="46"/>
    </row>
    <row r="435" spans="2:13" ht="16.5" customHeight="1">
      <c r="B435" s="45"/>
      <c r="C435" s="46"/>
      <c r="D435" s="46"/>
      <c r="E435" s="46"/>
      <c r="F435" s="46"/>
      <c r="G435" s="46"/>
      <c r="H435" s="46"/>
      <c r="I435" s="46"/>
      <c r="J435" s="46"/>
      <c r="K435" s="46"/>
      <c r="L435" s="46"/>
      <c r="M435" s="46"/>
    </row>
    <row r="436" spans="2:13" ht="16.5" customHeight="1">
      <c r="B436" s="45"/>
      <c r="C436" s="46"/>
      <c r="D436" s="46"/>
      <c r="E436" s="46"/>
      <c r="F436" s="46"/>
      <c r="G436" s="46"/>
      <c r="H436" s="46"/>
      <c r="I436" s="46"/>
      <c r="J436" s="46"/>
      <c r="K436" s="46"/>
      <c r="L436" s="46"/>
      <c r="M436" s="46"/>
    </row>
    <row r="437" spans="2:13" ht="16.5" customHeight="1">
      <c r="B437" s="45"/>
      <c r="C437" s="46"/>
      <c r="D437" s="46"/>
      <c r="E437" s="46"/>
      <c r="F437" s="46"/>
      <c r="G437" s="46"/>
      <c r="H437" s="46"/>
      <c r="I437" s="46"/>
      <c r="J437" s="46"/>
      <c r="K437" s="46"/>
      <c r="L437" s="46"/>
      <c r="M437" s="46"/>
    </row>
    <row r="438" spans="2:13" ht="16.5" customHeight="1">
      <c r="B438" s="45"/>
      <c r="C438" s="46"/>
      <c r="D438" s="46"/>
      <c r="E438" s="46"/>
      <c r="F438" s="46"/>
      <c r="G438" s="46"/>
      <c r="H438" s="46"/>
      <c r="I438" s="46"/>
      <c r="J438" s="46"/>
      <c r="K438" s="46"/>
      <c r="L438" s="46"/>
      <c r="M438" s="46"/>
    </row>
    <row r="439" spans="2:13" ht="16.5" customHeight="1">
      <c r="B439" s="45"/>
      <c r="C439" s="46"/>
      <c r="D439" s="46"/>
      <c r="E439" s="46"/>
      <c r="F439" s="46"/>
      <c r="G439" s="46"/>
      <c r="H439" s="46"/>
      <c r="I439" s="46"/>
      <c r="J439" s="46"/>
      <c r="K439" s="46"/>
      <c r="L439" s="46"/>
      <c r="M439" s="46"/>
    </row>
    <row r="440" spans="2:13" ht="16.5" customHeight="1">
      <c r="B440" s="45"/>
      <c r="C440" s="46"/>
      <c r="D440" s="46"/>
      <c r="E440" s="46"/>
      <c r="F440" s="46"/>
      <c r="G440" s="46"/>
      <c r="H440" s="46"/>
      <c r="I440" s="46"/>
      <c r="J440" s="46"/>
      <c r="K440" s="46"/>
      <c r="L440" s="46"/>
      <c r="M440" s="46"/>
    </row>
    <row r="441" spans="2:13" ht="16.5" customHeight="1">
      <c r="B441" s="45"/>
      <c r="C441" s="46"/>
      <c r="D441" s="46"/>
      <c r="E441" s="46"/>
      <c r="F441" s="46"/>
      <c r="G441" s="46"/>
      <c r="H441" s="46"/>
      <c r="I441" s="46"/>
      <c r="J441" s="46"/>
      <c r="K441" s="46"/>
      <c r="L441" s="46"/>
      <c r="M441" s="46"/>
    </row>
    <row r="442" spans="2:13" ht="16.5" customHeight="1">
      <c r="B442" s="45"/>
      <c r="C442" s="46"/>
      <c r="D442" s="46"/>
      <c r="E442" s="46"/>
      <c r="F442" s="46"/>
      <c r="G442" s="46"/>
      <c r="H442" s="46"/>
      <c r="I442" s="46"/>
      <c r="J442" s="46"/>
      <c r="K442" s="46"/>
      <c r="L442" s="46"/>
      <c r="M442" s="46"/>
    </row>
    <row r="443" spans="2:13" ht="16.5" customHeight="1">
      <c r="B443" s="45"/>
      <c r="C443" s="46"/>
      <c r="D443" s="46"/>
      <c r="E443" s="46"/>
      <c r="F443" s="46"/>
      <c r="G443" s="46"/>
      <c r="H443" s="46"/>
      <c r="I443" s="46"/>
      <c r="J443" s="46"/>
      <c r="K443" s="46"/>
      <c r="L443" s="46"/>
      <c r="M443" s="46"/>
    </row>
    <row r="444" spans="2:13" ht="16.5" customHeight="1">
      <c r="B444" s="45"/>
      <c r="C444" s="46"/>
      <c r="D444" s="46"/>
      <c r="E444" s="46"/>
      <c r="F444" s="46"/>
      <c r="G444" s="46"/>
      <c r="H444" s="46"/>
      <c r="I444" s="46"/>
      <c r="J444" s="46"/>
      <c r="K444" s="46"/>
      <c r="L444" s="46"/>
      <c r="M444" s="46"/>
    </row>
    <row r="445" spans="2:13" ht="16.5" customHeight="1">
      <c r="B445" s="45"/>
      <c r="C445" s="46"/>
      <c r="D445" s="46"/>
      <c r="E445" s="46"/>
      <c r="F445" s="46"/>
      <c r="G445" s="46"/>
      <c r="H445" s="46"/>
      <c r="I445" s="46"/>
      <c r="J445" s="46"/>
      <c r="K445" s="46"/>
      <c r="L445" s="46"/>
      <c r="M445" s="46"/>
    </row>
    <row r="446" spans="2:13" ht="16.5" customHeight="1">
      <c r="B446" s="45"/>
      <c r="C446" s="46"/>
      <c r="D446" s="46"/>
      <c r="E446" s="46"/>
      <c r="F446" s="46"/>
      <c r="G446" s="46"/>
      <c r="H446" s="46"/>
      <c r="I446" s="46"/>
      <c r="J446" s="46"/>
      <c r="K446" s="46"/>
      <c r="L446" s="46"/>
      <c r="M446" s="46"/>
    </row>
    <row r="447" spans="2:13" ht="16.5" customHeight="1">
      <c r="B447" s="45"/>
      <c r="C447" s="46"/>
      <c r="D447" s="46"/>
      <c r="E447" s="46"/>
      <c r="F447" s="46"/>
      <c r="G447" s="46"/>
      <c r="H447" s="46"/>
      <c r="I447" s="46"/>
      <c r="J447" s="46"/>
      <c r="K447" s="46"/>
      <c r="L447" s="46"/>
      <c r="M447" s="46"/>
    </row>
    <row r="448" spans="2:13" ht="16.5" customHeight="1">
      <c r="B448" s="45"/>
      <c r="C448" s="46"/>
      <c r="D448" s="46"/>
      <c r="E448" s="46"/>
      <c r="F448" s="46"/>
      <c r="G448" s="46"/>
      <c r="H448" s="46"/>
      <c r="I448" s="46"/>
      <c r="J448" s="46"/>
      <c r="K448" s="46"/>
      <c r="L448" s="46"/>
      <c r="M448" s="46"/>
    </row>
    <row r="449" spans="2:13" ht="16.5" customHeight="1">
      <c r="B449" s="45"/>
      <c r="C449" s="46"/>
      <c r="D449" s="46"/>
      <c r="E449" s="46"/>
      <c r="F449" s="46"/>
      <c r="G449" s="46"/>
      <c r="H449" s="46"/>
      <c r="I449" s="46"/>
      <c r="J449" s="46"/>
      <c r="K449" s="46"/>
      <c r="L449" s="46"/>
      <c r="M449" s="46"/>
    </row>
    <row r="450" spans="2:13" ht="16.5" customHeight="1">
      <c r="B450" s="45"/>
      <c r="C450" s="46"/>
      <c r="D450" s="46"/>
      <c r="E450" s="46"/>
      <c r="F450" s="46"/>
      <c r="G450" s="46"/>
      <c r="H450" s="46"/>
      <c r="I450" s="46"/>
      <c r="J450" s="46"/>
      <c r="K450" s="46"/>
      <c r="L450" s="46"/>
      <c r="M450" s="46"/>
    </row>
    <row r="451" spans="2:13" ht="16.5" customHeight="1">
      <c r="B451" s="45"/>
      <c r="C451" s="46"/>
      <c r="D451" s="46"/>
      <c r="E451" s="46"/>
      <c r="F451" s="46"/>
      <c r="G451" s="46"/>
      <c r="H451" s="46"/>
      <c r="I451" s="46"/>
      <c r="J451" s="46"/>
      <c r="K451" s="46"/>
      <c r="L451" s="46"/>
      <c r="M451" s="46"/>
    </row>
    <row r="452" spans="2:13" ht="16.5" customHeight="1">
      <c r="B452" s="45"/>
      <c r="C452" s="46"/>
      <c r="D452" s="46"/>
      <c r="E452" s="46"/>
      <c r="F452" s="46"/>
      <c r="G452" s="46"/>
      <c r="H452" s="46"/>
      <c r="I452" s="46"/>
      <c r="J452" s="46"/>
      <c r="K452" s="46"/>
      <c r="L452" s="46"/>
      <c r="M452" s="46"/>
    </row>
    <row r="453" spans="2:13" ht="16.5" customHeight="1">
      <c r="B453" s="45"/>
      <c r="C453" s="46"/>
      <c r="D453" s="46"/>
      <c r="E453" s="46"/>
      <c r="F453" s="46"/>
      <c r="G453" s="46"/>
      <c r="H453" s="46"/>
      <c r="I453" s="46"/>
      <c r="J453" s="46"/>
      <c r="K453" s="46"/>
      <c r="L453" s="46"/>
      <c r="M453" s="46"/>
    </row>
    <row r="454" spans="2:13" ht="16.5" customHeight="1">
      <c r="B454" s="45"/>
      <c r="C454" s="46"/>
      <c r="D454" s="46"/>
      <c r="E454" s="46"/>
      <c r="F454" s="46"/>
      <c r="G454" s="46"/>
      <c r="H454" s="46"/>
      <c r="I454" s="46"/>
      <c r="J454" s="46"/>
      <c r="K454" s="46"/>
      <c r="L454" s="46"/>
      <c r="M454" s="46"/>
    </row>
    <row r="455" spans="2:13" ht="16.5" customHeight="1">
      <c r="B455" s="45"/>
      <c r="C455" s="46"/>
      <c r="D455" s="46"/>
      <c r="E455" s="46"/>
      <c r="F455" s="46"/>
      <c r="G455" s="46"/>
      <c r="H455" s="46"/>
      <c r="I455" s="46"/>
      <c r="J455" s="46"/>
      <c r="K455" s="46"/>
      <c r="L455" s="46"/>
      <c r="M455" s="46"/>
    </row>
    <row r="456" spans="2:13" ht="16.5" customHeight="1">
      <c r="B456" s="45"/>
      <c r="C456" s="46"/>
      <c r="D456" s="46"/>
      <c r="E456" s="46"/>
      <c r="F456" s="46"/>
      <c r="G456" s="46"/>
      <c r="H456" s="46"/>
      <c r="I456" s="46"/>
      <c r="J456" s="46"/>
      <c r="K456" s="46"/>
      <c r="L456" s="46"/>
      <c r="M456" s="46"/>
    </row>
    <row r="457" spans="2:13" ht="16.5" customHeight="1">
      <c r="B457" s="45"/>
      <c r="C457" s="46"/>
      <c r="D457" s="46"/>
      <c r="E457" s="46"/>
      <c r="F457" s="46"/>
      <c r="G457" s="46"/>
      <c r="H457" s="46"/>
      <c r="I457" s="46"/>
      <c r="J457" s="46"/>
      <c r="K457" s="46"/>
      <c r="L457" s="46"/>
      <c r="M457" s="46"/>
    </row>
    <row r="458" spans="2:13" ht="16.5" customHeight="1">
      <c r="B458" s="45"/>
      <c r="C458" s="46"/>
      <c r="D458" s="46"/>
      <c r="E458" s="46"/>
      <c r="F458" s="46"/>
      <c r="G458" s="46"/>
      <c r="H458" s="46"/>
      <c r="I458" s="46"/>
      <c r="J458" s="46"/>
      <c r="K458" s="46"/>
      <c r="L458" s="46"/>
      <c r="M458" s="46"/>
    </row>
    <row r="459" spans="2:13" ht="16.5" customHeight="1">
      <c r="B459" s="45"/>
      <c r="C459" s="46"/>
      <c r="D459" s="46"/>
      <c r="E459" s="46"/>
      <c r="F459" s="46"/>
      <c r="G459" s="46"/>
      <c r="H459" s="46"/>
      <c r="I459" s="46"/>
      <c r="J459" s="46"/>
      <c r="K459" s="46"/>
      <c r="L459" s="46"/>
      <c r="M459" s="46"/>
    </row>
    <row r="460" spans="2:13" ht="16.5" customHeight="1">
      <c r="B460" s="45"/>
      <c r="C460" s="46"/>
      <c r="D460" s="46"/>
      <c r="E460" s="46"/>
      <c r="F460" s="46"/>
      <c r="G460" s="46"/>
      <c r="H460" s="46"/>
      <c r="I460" s="46"/>
      <c r="J460" s="46"/>
      <c r="K460" s="46"/>
      <c r="L460" s="46"/>
      <c r="M460" s="46"/>
    </row>
    <row r="461" spans="2:13" ht="16.5" customHeight="1">
      <c r="B461" s="45"/>
      <c r="C461" s="46"/>
      <c r="D461" s="46"/>
      <c r="E461" s="46"/>
      <c r="F461" s="46"/>
      <c r="G461" s="46"/>
      <c r="H461" s="46"/>
      <c r="I461" s="46"/>
      <c r="J461" s="46"/>
      <c r="K461" s="46"/>
      <c r="L461" s="46"/>
      <c r="M461" s="46"/>
    </row>
    <row r="462" spans="2:13" ht="16.5" customHeight="1">
      <c r="B462" s="45"/>
      <c r="C462" s="46"/>
      <c r="D462" s="46"/>
      <c r="E462" s="46"/>
      <c r="F462" s="46"/>
      <c r="G462" s="46"/>
      <c r="H462" s="46"/>
      <c r="I462" s="46"/>
      <c r="J462" s="46"/>
      <c r="K462" s="46"/>
      <c r="L462" s="46"/>
      <c r="M462" s="46"/>
    </row>
    <row r="463" spans="2:13" ht="16.5" customHeight="1">
      <c r="B463" s="45"/>
      <c r="C463" s="46"/>
      <c r="D463" s="46"/>
      <c r="E463" s="46"/>
      <c r="F463" s="46"/>
      <c r="G463" s="46"/>
      <c r="H463" s="46"/>
      <c r="I463" s="46"/>
      <c r="J463" s="46"/>
      <c r="K463" s="46"/>
      <c r="L463" s="46"/>
      <c r="M463" s="46"/>
    </row>
    <row r="464" spans="2:13" ht="16.5" customHeight="1">
      <c r="B464" s="45"/>
      <c r="C464" s="46"/>
      <c r="D464" s="46"/>
      <c r="E464" s="46"/>
      <c r="F464" s="46"/>
      <c r="G464" s="46"/>
      <c r="H464" s="46"/>
      <c r="I464" s="46"/>
      <c r="J464" s="46"/>
      <c r="K464" s="46"/>
      <c r="L464" s="46"/>
      <c r="M464" s="46"/>
    </row>
    <row r="465" spans="2:13" ht="16.5" customHeight="1">
      <c r="B465" s="45"/>
      <c r="C465" s="46"/>
      <c r="D465" s="46"/>
      <c r="E465" s="46"/>
      <c r="F465" s="46"/>
      <c r="G465" s="46"/>
      <c r="H465" s="46"/>
      <c r="I465" s="46"/>
      <c r="J465" s="46"/>
      <c r="K465" s="46"/>
      <c r="L465" s="46"/>
      <c r="M465" s="46"/>
    </row>
    <row r="466" spans="2:13" ht="16.5" customHeight="1">
      <c r="B466" s="45"/>
      <c r="C466" s="46"/>
      <c r="D466" s="46"/>
      <c r="E466" s="46"/>
      <c r="F466" s="46"/>
      <c r="G466" s="46"/>
      <c r="H466" s="46"/>
      <c r="I466" s="46"/>
      <c r="J466" s="46"/>
      <c r="K466" s="46"/>
      <c r="L466" s="46"/>
      <c r="M466" s="46"/>
    </row>
    <row r="467" spans="2:13" ht="16.5" customHeight="1">
      <c r="B467" s="45"/>
      <c r="C467" s="46"/>
      <c r="D467" s="46"/>
      <c r="E467" s="46"/>
      <c r="F467" s="46"/>
      <c r="G467" s="46"/>
      <c r="H467" s="46"/>
      <c r="I467" s="46"/>
      <c r="J467" s="46"/>
      <c r="K467" s="46"/>
      <c r="L467" s="46"/>
      <c r="M467" s="46"/>
    </row>
    <row r="468" spans="2:13" ht="16.5" customHeight="1">
      <c r="B468" s="45"/>
      <c r="C468" s="46"/>
      <c r="D468" s="46"/>
      <c r="E468" s="46"/>
      <c r="F468" s="46"/>
      <c r="G468" s="46"/>
      <c r="H468" s="46"/>
      <c r="I468" s="46"/>
      <c r="J468" s="46"/>
      <c r="K468" s="46"/>
      <c r="L468" s="46"/>
      <c r="M468" s="46"/>
    </row>
    <row r="469" spans="2:13" ht="16.5" customHeight="1">
      <c r="B469" s="45"/>
      <c r="C469" s="46"/>
      <c r="D469" s="46"/>
      <c r="E469" s="46"/>
      <c r="F469" s="46"/>
      <c r="G469" s="46"/>
      <c r="H469" s="46"/>
      <c r="I469" s="46"/>
      <c r="J469" s="46"/>
      <c r="K469" s="46"/>
      <c r="L469" s="46"/>
      <c r="M469" s="46"/>
    </row>
    <row r="470" spans="2:13" ht="16.5" customHeight="1">
      <c r="B470" s="45"/>
      <c r="C470" s="46"/>
      <c r="D470" s="46"/>
      <c r="E470" s="46"/>
      <c r="F470" s="46"/>
      <c r="G470" s="46"/>
      <c r="H470" s="46"/>
      <c r="I470" s="46"/>
      <c r="J470" s="46"/>
      <c r="K470" s="46"/>
      <c r="L470" s="46"/>
      <c r="M470" s="46"/>
    </row>
    <row r="471" spans="2:13" ht="16.5" customHeight="1">
      <c r="B471" s="45"/>
      <c r="C471" s="46"/>
      <c r="D471" s="46"/>
      <c r="E471" s="46"/>
      <c r="F471" s="46"/>
      <c r="G471" s="46"/>
      <c r="H471" s="46"/>
      <c r="I471" s="46"/>
      <c r="J471" s="46"/>
      <c r="K471" s="46"/>
      <c r="L471" s="46"/>
      <c r="M471" s="46"/>
    </row>
    <row r="472" spans="2:13" ht="16.5" customHeight="1">
      <c r="B472" s="45"/>
      <c r="C472" s="46"/>
      <c r="D472" s="46"/>
      <c r="E472" s="46"/>
      <c r="F472" s="46"/>
      <c r="G472" s="46"/>
      <c r="H472" s="46"/>
      <c r="I472" s="46"/>
      <c r="J472" s="46"/>
      <c r="K472" s="46"/>
      <c r="L472" s="46"/>
      <c r="M472" s="46"/>
    </row>
    <row r="473" spans="2:13" ht="16.5" customHeight="1">
      <c r="B473" s="45"/>
      <c r="C473" s="46"/>
      <c r="D473" s="46"/>
      <c r="E473" s="46"/>
      <c r="F473" s="46"/>
      <c r="G473" s="46"/>
      <c r="H473" s="46"/>
      <c r="I473" s="46"/>
      <c r="J473" s="46"/>
      <c r="K473" s="46"/>
      <c r="L473" s="46"/>
      <c r="M473" s="46"/>
    </row>
    <row r="474" spans="2:13" ht="16.5" customHeight="1">
      <c r="B474" s="45"/>
      <c r="C474" s="46"/>
      <c r="D474" s="46"/>
      <c r="E474" s="46"/>
      <c r="F474" s="46"/>
      <c r="G474" s="46"/>
      <c r="H474" s="46"/>
      <c r="I474" s="46"/>
      <c r="J474" s="46"/>
      <c r="K474" s="46"/>
      <c r="L474" s="46"/>
      <c r="M474" s="46"/>
    </row>
    <row r="475" spans="2:13" ht="16.5" customHeight="1">
      <c r="B475" s="45"/>
      <c r="C475" s="46"/>
      <c r="D475" s="46"/>
      <c r="E475" s="46"/>
      <c r="F475" s="46"/>
      <c r="G475" s="46"/>
      <c r="H475" s="46"/>
      <c r="I475" s="46"/>
      <c r="J475" s="46"/>
      <c r="K475" s="46"/>
      <c r="L475" s="46"/>
      <c r="M475" s="46"/>
    </row>
    <row r="476" spans="2:13" ht="16.5" customHeight="1">
      <c r="B476" s="45"/>
      <c r="C476" s="46"/>
      <c r="D476" s="46"/>
      <c r="E476" s="46"/>
      <c r="F476" s="46"/>
      <c r="G476" s="46"/>
      <c r="H476" s="46"/>
      <c r="I476" s="46"/>
      <c r="J476" s="46"/>
      <c r="K476" s="46"/>
      <c r="L476" s="46"/>
      <c r="M476" s="46"/>
    </row>
    <row r="477" spans="2:13" ht="16.5" customHeight="1">
      <c r="B477" s="45"/>
      <c r="C477" s="46"/>
      <c r="D477" s="46"/>
      <c r="E477" s="46"/>
      <c r="F477" s="46"/>
      <c r="G477" s="46"/>
      <c r="H477" s="46"/>
      <c r="I477" s="46"/>
      <c r="J477" s="46"/>
      <c r="K477" s="46"/>
      <c r="L477" s="46"/>
      <c r="M477" s="46"/>
    </row>
    <row r="478" spans="2:13" ht="16.5" customHeight="1">
      <c r="B478" s="45"/>
      <c r="C478" s="46"/>
      <c r="D478" s="46"/>
      <c r="E478" s="46"/>
      <c r="F478" s="46"/>
      <c r="G478" s="46"/>
      <c r="H478" s="46"/>
      <c r="I478" s="46"/>
      <c r="J478" s="46"/>
      <c r="K478" s="46"/>
      <c r="L478" s="46"/>
      <c r="M478" s="46"/>
    </row>
    <row r="479" spans="2:13" ht="16.5" customHeight="1">
      <c r="B479" s="45"/>
      <c r="C479" s="46"/>
      <c r="D479" s="46"/>
      <c r="E479" s="46"/>
      <c r="F479" s="46"/>
      <c r="G479" s="46"/>
      <c r="H479" s="46"/>
      <c r="I479" s="46"/>
      <c r="J479" s="46"/>
      <c r="K479" s="46"/>
      <c r="L479" s="46"/>
      <c r="M479" s="46"/>
    </row>
    <row r="480" spans="2:13" ht="16.5" customHeight="1">
      <c r="B480" s="45"/>
      <c r="C480" s="46"/>
      <c r="D480" s="46"/>
      <c r="E480" s="46"/>
      <c r="F480" s="46"/>
      <c r="G480" s="46"/>
      <c r="H480" s="46"/>
      <c r="I480" s="46"/>
      <c r="J480" s="46"/>
      <c r="K480" s="46"/>
      <c r="L480" s="46"/>
      <c r="M480" s="46"/>
    </row>
    <row r="481" spans="2:13" ht="16.5" customHeight="1">
      <c r="B481" s="45"/>
      <c r="C481" s="46"/>
      <c r="D481" s="46"/>
      <c r="E481" s="46"/>
      <c r="F481" s="46"/>
      <c r="G481" s="46"/>
      <c r="H481" s="46"/>
      <c r="I481" s="46"/>
      <c r="J481" s="46"/>
      <c r="K481" s="46"/>
      <c r="L481" s="46"/>
      <c r="M481" s="46"/>
    </row>
    <row r="482" spans="2:13" ht="16.5" customHeight="1">
      <c r="B482" s="45"/>
      <c r="C482" s="46"/>
      <c r="D482" s="46"/>
      <c r="E482" s="46"/>
      <c r="F482" s="46"/>
      <c r="G482" s="46"/>
      <c r="H482" s="46"/>
      <c r="I482" s="46"/>
      <c r="J482" s="46"/>
      <c r="K482" s="46"/>
      <c r="L482" s="46"/>
      <c r="M482" s="46"/>
    </row>
    <row r="483" spans="2:13" ht="16.5" customHeight="1">
      <c r="B483" s="45"/>
      <c r="C483" s="46"/>
      <c r="D483" s="46"/>
      <c r="E483" s="46"/>
      <c r="F483" s="46"/>
      <c r="G483" s="46"/>
      <c r="H483" s="46"/>
      <c r="I483" s="46"/>
      <c r="J483" s="46"/>
      <c r="K483" s="46"/>
      <c r="L483" s="46"/>
      <c r="M483" s="46"/>
    </row>
    <row r="484" spans="2:13" ht="16.5" customHeight="1">
      <c r="B484" s="45"/>
      <c r="C484" s="46"/>
      <c r="D484" s="46"/>
      <c r="E484" s="46"/>
      <c r="F484" s="46"/>
      <c r="G484" s="46"/>
      <c r="H484" s="46"/>
      <c r="I484" s="46"/>
      <c r="J484" s="46"/>
      <c r="K484" s="46"/>
      <c r="L484" s="46"/>
      <c r="M484" s="46"/>
    </row>
    <row r="485" spans="2:13" ht="16.5" customHeight="1">
      <c r="B485" s="45"/>
      <c r="C485" s="46"/>
      <c r="D485" s="46"/>
      <c r="E485" s="46"/>
      <c r="F485" s="46"/>
      <c r="G485" s="46"/>
      <c r="H485" s="46"/>
      <c r="I485" s="46"/>
      <c r="J485" s="46"/>
      <c r="K485" s="46"/>
      <c r="L485" s="46"/>
      <c r="M485" s="46"/>
    </row>
    <row r="486" spans="2:13" ht="16.5" customHeight="1">
      <c r="B486" s="45"/>
      <c r="C486" s="46"/>
      <c r="D486" s="46"/>
      <c r="E486" s="46"/>
      <c r="F486" s="46"/>
      <c r="G486" s="46"/>
      <c r="H486" s="46"/>
      <c r="I486" s="46"/>
      <c r="J486" s="46"/>
      <c r="K486" s="46"/>
      <c r="L486" s="46"/>
      <c r="M486" s="46"/>
    </row>
    <row r="487" spans="2:13" ht="16.5" customHeight="1">
      <c r="B487" s="45"/>
      <c r="C487" s="46"/>
      <c r="D487" s="46"/>
      <c r="E487" s="46"/>
      <c r="F487" s="46"/>
      <c r="G487" s="46"/>
      <c r="H487" s="46"/>
      <c r="I487" s="46"/>
      <c r="J487" s="46"/>
      <c r="K487" s="46"/>
      <c r="L487" s="46"/>
      <c r="M487" s="46"/>
    </row>
    <row r="488" spans="2:13" ht="16.5" customHeight="1">
      <c r="B488" s="45"/>
      <c r="C488" s="46"/>
      <c r="D488" s="46"/>
      <c r="E488" s="46"/>
      <c r="F488" s="46"/>
      <c r="G488" s="46"/>
      <c r="H488" s="46"/>
      <c r="I488" s="46"/>
      <c r="J488" s="46"/>
      <c r="K488" s="46"/>
      <c r="L488" s="46"/>
      <c r="M488" s="46"/>
    </row>
    <row r="489" spans="2:13" ht="16.5" customHeight="1">
      <c r="B489" s="45"/>
      <c r="C489" s="46"/>
      <c r="D489" s="46"/>
      <c r="E489" s="46"/>
      <c r="F489" s="46"/>
      <c r="G489" s="46"/>
      <c r="H489" s="46"/>
      <c r="I489" s="46"/>
      <c r="J489" s="46"/>
      <c r="K489" s="46"/>
      <c r="L489" s="46"/>
      <c r="M489" s="46"/>
    </row>
    <row r="490" spans="2:13" ht="16.5" customHeight="1">
      <c r="B490" s="45"/>
      <c r="C490" s="46"/>
      <c r="D490" s="46"/>
      <c r="E490" s="46"/>
      <c r="F490" s="46"/>
      <c r="G490" s="46"/>
      <c r="H490" s="46"/>
      <c r="I490" s="46"/>
      <c r="J490" s="46"/>
      <c r="K490" s="46"/>
      <c r="L490" s="46"/>
      <c r="M490" s="46"/>
    </row>
    <row r="491" spans="2:13" ht="16.5" customHeight="1">
      <c r="B491" s="45"/>
      <c r="C491" s="46"/>
      <c r="D491" s="46"/>
      <c r="E491" s="46"/>
      <c r="F491" s="46"/>
      <c r="G491" s="46"/>
      <c r="H491" s="46"/>
      <c r="I491" s="46"/>
      <c r="J491" s="46"/>
      <c r="K491" s="46"/>
      <c r="L491" s="46"/>
      <c r="M491" s="46"/>
    </row>
    <row r="492" spans="2:13" ht="16.5" customHeight="1">
      <c r="B492" s="45"/>
      <c r="C492" s="46"/>
      <c r="D492" s="46"/>
      <c r="E492" s="46"/>
      <c r="F492" s="46"/>
      <c r="G492" s="46"/>
      <c r="H492" s="46"/>
      <c r="I492" s="46"/>
      <c r="J492" s="46"/>
      <c r="K492" s="46"/>
      <c r="L492" s="46"/>
      <c r="M492" s="46"/>
    </row>
    <row r="493" spans="2:13" ht="16.5" customHeight="1">
      <c r="B493" s="45"/>
      <c r="C493" s="46"/>
      <c r="D493" s="46"/>
      <c r="E493" s="46"/>
      <c r="F493" s="46"/>
      <c r="G493" s="46"/>
      <c r="H493" s="46"/>
      <c r="I493" s="46"/>
      <c r="J493" s="46"/>
      <c r="K493" s="46"/>
      <c r="L493" s="46"/>
      <c r="M493" s="46"/>
    </row>
    <row r="494" spans="2:13" ht="16.5" customHeight="1">
      <c r="B494" s="45"/>
      <c r="C494" s="46"/>
      <c r="D494" s="46"/>
      <c r="E494" s="46"/>
      <c r="F494" s="46"/>
      <c r="G494" s="46"/>
      <c r="H494" s="46"/>
      <c r="I494" s="46"/>
      <c r="J494" s="46"/>
      <c r="K494" s="46"/>
      <c r="L494" s="46"/>
      <c r="M494" s="46"/>
    </row>
    <row r="495" spans="2:13" ht="16.5" customHeight="1">
      <c r="B495" s="45"/>
      <c r="C495" s="46"/>
      <c r="D495" s="46"/>
      <c r="E495" s="46"/>
      <c r="F495" s="46"/>
      <c r="G495" s="46"/>
      <c r="H495" s="46"/>
      <c r="I495" s="46"/>
      <c r="J495" s="46"/>
      <c r="K495" s="46"/>
      <c r="L495" s="46"/>
      <c r="M495" s="46"/>
    </row>
    <row r="496" spans="2:13" ht="16.5" customHeight="1">
      <c r="B496" s="45"/>
      <c r="C496" s="46"/>
      <c r="D496" s="46"/>
      <c r="E496" s="46"/>
      <c r="F496" s="46"/>
      <c r="G496" s="46"/>
      <c r="H496" s="46"/>
      <c r="I496" s="46"/>
      <c r="J496" s="46"/>
      <c r="K496" s="46"/>
      <c r="L496" s="46"/>
      <c r="M496" s="46"/>
    </row>
    <row r="497" spans="2:13" ht="16.5" customHeight="1">
      <c r="B497" s="45"/>
      <c r="C497" s="46"/>
      <c r="D497" s="46"/>
      <c r="E497" s="46"/>
      <c r="F497" s="46"/>
      <c r="G497" s="46"/>
      <c r="H497" s="46"/>
      <c r="I497" s="46"/>
      <c r="J497" s="46"/>
      <c r="K497" s="46"/>
      <c r="L497" s="46"/>
      <c r="M497" s="46"/>
    </row>
    <row r="498" spans="2:13" ht="16.5" customHeight="1">
      <c r="B498" s="45"/>
      <c r="C498" s="46"/>
      <c r="D498" s="46"/>
      <c r="E498" s="46"/>
      <c r="F498" s="46"/>
      <c r="G498" s="46"/>
      <c r="H498" s="46"/>
      <c r="I498" s="46"/>
      <c r="J498" s="46"/>
      <c r="K498" s="46"/>
      <c r="L498" s="46"/>
      <c r="M498" s="46"/>
    </row>
    <row r="499" spans="2:13" ht="16.5" customHeight="1">
      <c r="B499" s="45"/>
      <c r="C499" s="46"/>
      <c r="D499" s="46"/>
      <c r="E499" s="46"/>
      <c r="F499" s="46"/>
      <c r="G499" s="46"/>
      <c r="H499" s="46"/>
      <c r="I499" s="46"/>
      <c r="J499" s="46"/>
      <c r="K499" s="46"/>
      <c r="L499" s="46"/>
      <c r="M499" s="46"/>
    </row>
    <row r="500" spans="2:13" ht="16.5" customHeight="1">
      <c r="B500" s="45"/>
      <c r="C500" s="46"/>
      <c r="D500" s="46"/>
      <c r="E500" s="46"/>
      <c r="F500" s="46"/>
      <c r="G500" s="46"/>
      <c r="H500" s="46"/>
      <c r="I500" s="46"/>
      <c r="J500" s="46"/>
      <c r="K500" s="46"/>
      <c r="L500" s="46"/>
      <c r="M500" s="46"/>
    </row>
    <row r="501" spans="2:13" ht="16.5" customHeight="1">
      <c r="B501" s="45"/>
      <c r="C501" s="46"/>
      <c r="D501" s="46"/>
      <c r="E501" s="46"/>
      <c r="F501" s="46"/>
      <c r="G501" s="46"/>
      <c r="H501" s="46"/>
      <c r="I501" s="46"/>
      <c r="J501" s="46"/>
      <c r="K501" s="46"/>
      <c r="L501" s="46"/>
      <c r="M501" s="46"/>
    </row>
    <row r="502" spans="2:13" ht="16.5" customHeight="1">
      <c r="B502" s="45"/>
      <c r="C502" s="46"/>
      <c r="D502" s="46"/>
      <c r="E502" s="46"/>
      <c r="F502" s="46"/>
      <c r="G502" s="46"/>
      <c r="H502" s="46"/>
      <c r="I502" s="46"/>
      <c r="J502" s="46"/>
      <c r="K502" s="46"/>
      <c r="L502" s="46"/>
      <c r="M502" s="46"/>
    </row>
    <row r="503" spans="2:13" ht="16.5" customHeight="1">
      <c r="B503" s="45"/>
      <c r="C503" s="46"/>
      <c r="D503" s="46"/>
      <c r="E503" s="46"/>
      <c r="F503" s="46"/>
      <c r="G503" s="46"/>
      <c r="H503" s="46"/>
      <c r="I503" s="46"/>
      <c r="J503" s="46"/>
      <c r="K503" s="46"/>
      <c r="L503" s="46"/>
      <c r="M503" s="46"/>
    </row>
    <row r="504" spans="2:13" ht="16.5" customHeight="1">
      <c r="B504" s="45"/>
      <c r="C504" s="46"/>
      <c r="D504" s="46"/>
      <c r="E504" s="46"/>
      <c r="F504" s="46"/>
      <c r="G504" s="46"/>
      <c r="H504" s="46"/>
      <c r="I504" s="46"/>
      <c r="J504" s="46"/>
      <c r="K504" s="46"/>
      <c r="L504" s="46"/>
      <c r="M504" s="46"/>
    </row>
    <row r="505" spans="2:13" ht="16.5" customHeight="1">
      <c r="B505" s="45"/>
      <c r="C505" s="46"/>
      <c r="D505" s="46"/>
      <c r="E505" s="46"/>
      <c r="F505" s="46"/>
      <c r="G505" s="46"/>
      <c r="H505" s="46"/>
      <c r="I505" s="46"/>
      <c r="J505" s="46"/>
      <c r="K505" s="46"/>
      <c r="L505" s="46"/>
      <c r="M505" s="46"/>
    </row>
    <row r="506" spans="2:13" ht="16.5" customHeight="1">
      <c r="B506" s="45"/>
      <c r="C506" s="46"/>
      <c r="D506" s="46"/>
      <c r="E506" s="46"/>
      <c r="F506" s="46"/>
      <c r="G506" s="46"/>
      <c r="H506" s="46"/>
      <c r="I506" s="46"/>
      <c r="J506" s="46"/>
      <c r="K506" s="46"/>
      <c r="L506" s="46"/>
      <c r="M506" s="46"/>
    </row>
    <row r="507" spans="2:13" ht="16.5" customHeight="1">
      <c r="B507" s="45"/>
      <c r="C507" s="46"/>
      <c r="D507" s="46"/>
      <c r="E507" s="46"/>
      <c r="F507" s="46"/>
      <c r="G507" s="46"/>
      <c r="H507" s="46"/>
      <c r="I507" s="46"/>
      <c r="J507" s="46"/>
      <c r="K507" s="46"/>
      <c r="L507" s="46"/>
      <c r="M507" s="46"/>
    </row>
    <row r="508" spans="2:13" ht="16.5" customHeight="1">
      <c r="B508" s="45"/>
      <c r="C508" s="46"/>
      <c r="D508" s="46"/>
      <c r="E508" s="46"/>
      <c r="F508" s="46"/>
      <c r="G508" s="46"/>
      <c r="H508" s="46"/>
      <c r="I508" s="46"/>
      <c r="J508" s="46"/>
      <c r="K508" s="46"/>
      <c r="L508" s="46"/>
      <c r="M508" s="46"/>
    </row>
    <row r="509" spans="2:13" ht="16.5" customHeight="1">
      <c r="B509" s="45"/>
      <c r="C509" s="46"/>
      <c r="D509" s="46"/>
      <c r="E509" s="46"/>
      <c r="F509" s="46"/>
      <c r="G509" s="46"/>
      <c r="H509" s="46"/>
      <c r="I509" s="46"/>
      <c r="J509" s="46"/>
      <c r="K509" s="46"/>
      <c r="L509" s="46"/>
      <c r="M509" s="46"/>
    </row>
    <row r="510" spans="2:13" ht="16.5" customHeight="1">
      <c r="B510" s="45"/>
      <c r="C510" s="46"/>
      <c r="D510" s="46"/>
      <c r="E510" s="46"/>
      <c r="F510" s="46"/>
      <c r="G510" s="46"/>
      <c r="H510" s="46"/>
      <c r="I510" s="46"/>
      <c r="J510" s="46"/>
      <c r="K510" s="46"/>
      <c r="L510" s="46"/>
      <c r="M510" s="46"/>
    </row>
    <row r="511" spans="2:13" ht="16.5" customHeight="1">
      <c r="B511" s="45"/>
      <c r="C511" s="46"/>
      <c r="D511" s="46"/>
      <c r="E511" s="46"/>
      <c r="F511" s="46"/>
      <c r="G511" s="46"/>
      <c r="H511" s="46"/>
      <c r="I511" s="46"/>
      <c r="J511" s="46"/>
      <c r="K511" s="46"/>
      <c r="L511" s="46"/>
      <c r="M511" s="46"/>
    </row>
    <row r="512" spans="2:13" ht="16.5" customHeight="1">
      <c r="B512" s="45"/>
      <c r="C512" s="46"/>
      <c r="D512" s="46"/>
      <c r="E512" s="46"/>
      <c r="F512" s="46"/>
      <c r="G512" s="46"/>
      <c r="H512" s="46"/>
      <c r="I512" s="46"/>
      <c r="J512" s="46"/>
      <c r="K512" s="46"/>
      <c r="L512" s="46"/>
      <c r="M512" s="46"/>
    </row>
    <row r="513" spans="2:13" ht="16.5" customHeight="1">
      <c r="B513" s="45"/>
      <c r="C513" s="46"/>
      <c r="D513" s="46"/>
      <c r="E513" s="46"/>
      <c r="F513" s="46"/>
      <c r="G513" s="46"/>
      <c r="H513" s="46"/>
      <c r="I513" s="46"/>
      <c r="J513" s="46"/>
      <c r="K513" s="46"/>
      <c r="L513" s="46"/>
      <c r="M513" s="46"/>
    </row>
    <row r="514" spans="2:13" ht="16.5" customHeight="1">
      <c r="B514" s="45"/>
      <c r="C514" s="46"/>
      <c r="D514" s="46"/>
      <c r="E514" s="46"/>
      <c r="F514" s="46"/>
      <c r="G514" s="46"/>
      <c r="H514" s="46"/>
      <c r="I514" s="46"/>
      <c r="J514" s="46"/>
      <c r="K514" s="46"/>
      <c r="L514" s="46"/>
      <c r="M514" s="46"/>
    </row>
    <row r="515" spans="2:13" ht="16.5" customHeight="1">
      <c r="B515" s="45"/>
      <c r="C515" s="46"/>
      <c r="D515" s="46"/>
      <c r="E515" s="46"/>
      <c r="F515" s="46"/>
      <c r="G515" s="46"/>
      <c r="H515" s="46"/>
      <c r="I515" s="46"/>
      <c r="J515" s="46"/>
      <c r="K515" s="46"/>
      <c r="L515" s="46"/>
      <c r="M515" s="46"/>
    </row>
    <row r="516" spans="2:13" ht="16.5" customHeight="1">
      <c r="B516" s="45"/>
      <c r="C516" s="46"/>
      <c r="D516" s="46"/>
      <c r="E516" s="46"/>
      <c r="F516" s="46"/>
      <c r="G516" s="46"/>
      <c r="H516" s="46"/>
      <c r="I516" s="46"/>
      <c r="J516" s="46"/>
      <c r="K516" s="46"/>
      <c r="L516" s="46"/>
      <c r="M516" s="46"/>
    </row>
    <row r="517" spans="2:13" ht="16.5" customHeight="1">
      <c r="B517" s="45"/>
      <c r="C517" s="46"/>
      <c r="D517" s="46"/>
      <c r="E517" s="46"/>
      <c r="F517" s="46"/>
      <c r="G517" s="46"/>
      <c r="H517" s="46"/>
      <c r="I517" s="46"/>
      <c r="J517" s="46"/>
      <c r="K517" s="46"/>
      <c r="L517" s="46"/>
      <c r="M517" s="46"/>
    </row>
    <row r="518" spans="2:13" ht="16.5" customHeight="1">
      <c r="B518" s="45"/>
      <c r="C518" s="46"/>
      <c r="D518" s="46"/>
      <c r="E518" s="46"/>
      <c r="F518" s="46"/>
      <c r="G518" s="46"/>
      <c r="H518" s="46"/>
      <c r="I518" s="46"/>
      <c r="J518" s="46"/>
      <c r="K518" s="46"/>
      <c r="L518" s="46"/>
      <c r="M518" s="46"/>
    </row>
    <row r="519" spans="2:13" ht="16.5" customHeight="1">
      <c r="B519" s="45"/>
      <c r="C519" s="46"/>
      <c r="D519" s="46"/>
      <c r="E519" s="46"/>
      <c r="F519" s="46"/>
      <c r="G519" s="46"/>
      <c r="H519" s="46"/>
      <c r="I519" s="46"/>
      <c r="J519" s="46"/>
      <c r="K519" s="46"/>
      <c r="L519" s="46"/>
      <c r="M519" s="46"/>
    </row>
    <row r="520" spans="2:13" ht="16.5" customHeight="1">
      <c r="B520" s="45"/>
      <c r="C520" s="46"/>
      <c r="D520" s="46"/>
      <c r="E520" s="46"/>
      <c r="F520" s="46"/>
      <c r="G520" s="46"/>
      <c r="H520" s="46"/>
      <c r="I520" s="46"/>
      <c r="J520" s="46"/>
      <c r="K520" s="46"/>
      <c r="L520" s="46"/>
      <c r="M520" s="46"/>
    </row>
    <row r="521" spans="2:13" ht="16.5" customHeight="1">
      <c r="B521" s="45"/>
      <c r="C521" s="46"/>
      <c r="D521" s="46"/>
      <c r="E521" s="46"/>
      <c r="F521" s="46"/>
      <c r="G521" s="46"/>
      <c r="H521" s="46"/>
      <c r="I521" s="46"/>
      <c r="J521" s="46"/>
      <c r="K521" s="46"/>
      <c r="L521" s="46"/>
      <c r="M521" s="46"/>
    </row>
    <row r="522" spans="2:13" ht="16.5" customHeight="1">
      <c r="B522" s="45"/>
      <c r="C522" s="46"/>
      <c r="D522" s="46"/>
      <c r="E522" s="46"/>
      <c r="F522" s="46"/>
      <c r="G522" s="46"/>
      <c r="H522" s="46"/>
      <c r="I522" s="46"/>
      <c r="J522" s="46"/>
      <c r="K522" s="46"/>
      <c r="L522" s="46"/>
      <c r="M522" s="46"/>
    </row>
    <row r="523" spans="2:13" ht="16.5" customHeight="1">
      <c r="B523" s="45"/>
      <c r="C523" s="46"/>
      <c r="D523" s="46"/>
      <c r="E523" s="46"/>
      <c r="F523" s="46"/>
      <c r="G523" s="46"/>
      <c r="H523" s="46"/>
      <c r="I523" s="46"/>
      <c r="J523" s="46"/>
      <c r="K523" s="46"/>
      <c r="L523" s="46"/>
      <c r="M523" s="46"/>
    </row>
    <row r="524" spans="2:13" ht="16.5" customHeight="1">
      <c r="B524" s="45"/>
      <c r="C524" s="46"/>
      <c r="D524" s="46"/>
      <c r="E524" s="46"/>
      <c r="F524" s="46"/>
      <c r="G524" s="46"/>
      <c r="H524" s="46"/>
      <c r="I524" s="46"/>
      <c r="J524" s="46"/>
      <c r="K524" s="46"/>
      <c r="L524" s="46"/>
      <c r="M524" s="46"/>
    </row>
    <row r="525" spans="2:13" ht="16.5" customHeight="1">
      <c r="B525" s="45"/>
      <c r="C525" s="46"/>
      <c r="D525" s="46"/>
      <c r="E525" s="46"/>
      <c r="F525" s="46"/>
      <c r="G525" s="46"/>
      <c r="H525" s="46"/>
      <c r="I525" s="46"/>
      <c r="J525" s="46"/>
      <c r="K525" s="46"/>
      <c r="L525" s="46"/>
      <c r="M525" s="46"/>
    </row>
    <row r="526" spans="2:13" ht="16.5" customHeight="1">
      <c r="B526" s="45"/>
      <c r="C526" s="46"/>
      <c r="D526" s="46"/>
      <c r="E526" s="46"/>
      <c r="F526" s="46"/>
      <c r="G526" s="46"/>
      <c r="H526" s="46"/>
      <c r="I526" s="46"/>
      <c r="J526" s="46"/>
      <c r="K526" s="46"/>
      <c r="L526" s="46"/>
      <c r="M526" s="46"/>
    </row>
    <row r="527" spans="2:13" ht="16.5" customHeight="1">
      <c r="B527" s="45"/>
      <c r="C527" s="46"/>
      <c r="D527" s="46"/>
      <c r="E527" s="46"/>
      <c r="F527" s="46"/>
      <c r="G527" s="46"/>
      <c r="H527" s="46"/>
      <c r="I527" s="46"/>
      <c r="J527" s="46"/>
      <c r="K527" s="46"/>
      <c r="L527" s="46"/>
      <c r="M527" s="46"/>
    </row>
    <row r="528" spans="2:13" ht="16.5" customHeight="1">
      <c r="B528" s="45"/>
      <c r="C528" s="46"/>
      <c r="D528" s="46"/>
      <c r="E528" s="46"/>
      <c r="F528" s="46"/>
      <c r="G528" s="46"/>
      <c r="H528" s="46"/>
      <c r="I528" s="46"/>
      <c r="J528" s="46"/>
      <c r="K528" s="46"/>
      <c r="L528" s="46"/>
      <c r="M528" s="46"/>
    </row>
    <row r="529" spans="2:13" ht="16.5" customHeight="1">
      <c r="B529" s="45"/>
      <c r="C529" s="46"/>
      <c r="D529" s="46"/>
      <c r="E529" s="46"/>
      <c r="F529" s="46"/>
      <c r="G529" s="46"/>
      <c r="H529" s="46"/>
      <c r="I529" s="46"/>
      <c r="J529" s="46"/>
      <c r="K529" s="46"/>
      <c r="L529" s="46"/>
      <c r="M529" s="46"/>
    </row>
    <row r="530" spans="2:13" ht="16.5" customHeight="1">
      <c r="B530" s="45"/>
      <c r="C530" s="46"/>
      <c r="D530" s="46"/>
      <c r="E530" s="46"/>
      <c r="F530" s="46"/>
      <c r="G530" s="46"/>
      <c r="H530" s="46"/>
      <c r="I530" s="46"/>
      <c r="J530" s="46"/>
      <c r="K530" s="46"/>
      <c r="L530" s="46"/>
      <c r="M530" s="46"/>
    </row>
    <row r="531" spans="2:13" ht="16.5" customHeight="1">
      <c r="B531" s="45"/>
      <c r="C531" s="46"/>
      <c r="D531" s="46"/>
      <c r="E531" s="46"/>
      <c r="F531" s="46"/>
      <c r="G531" s="46"/>
      <c r="H531" s="46"/>
      <c r="I531" s="46"/>
      <c r="J531" s="46"/>
      <c r="K531" s="46"/>
      <c r="L531" s="46"/>
      <c r="M531" s="46"/>
    </row>
    <row r="532" spans="2:13" ht="16.5" customHeight="1">
      <c r="B532" s="45"/>
      <c r="C532" s="46"/>
      <c r="D532" s="46"/>
      <c r="E532" s="46"/>
      <c r="F532" s="46"/>
      <c r="G532" s="46"/>
      <c r="H532" s="46"/>
      <c r="I532" s="46"/>
      <c r="J532" s="46"/>
      <c r="K532" s="46"/>
      <c r="L532" s="46"/>
      <c r="M532" s="46"/>
    </row>
    <row r="533" spans="2:13" ht="16.5" customHeight="1">
      <c r="B533" s="45"/>
      <c r="C533" s="46"/>
      <c r="D533" s="46"/>
      <c r="E533" s="46"/>
      <c r="F533" s="46"/>
      <c r="G533" s="46"/>
      <c r="H533" s="46"/>
      <c r="I533" s="46"/>
      <c r="J533" s="46"/>
      <c r="K533" s="46"/>
      <c r="L533" s="46"/>
      <c r="M533" s="46"/>
    </row>
    <row r="534" spans="2:13" ht="16.5" customHeight="1">
      <c r="B534" s="45"/>
      <c r="C534" s="46"/>
      <c r="D534" s="46"/>
      <c r="E534" s="46"/>
      <c r="F534" s="46"/>
      <c r="G534" s="46"/>
      <c r="H534" s="46"/>
      <c r="I534" s="46"/>
      <c r="J534" s="46"/>
      <c r="K534" s="46"/>
      <c r="L534" s="46"/>
      <c r="M534" s="46"/>
    </row>
    <row r="535" spans="2:13" ht="16.5" customHeight="1">
      <c r="B535" s="45"/>
      <c r="C535" s="46"/>
      <c r="D535" s="46"/>
      <c r="E535" s="46"/>
      <c r="F535" s="46"/>
      <c r="G535" s="46"/>
      <c r="H535" s="46"/>
      <c r="I535" s="46"/>
      <c r="J535" s="46"/>
      <c r="K535" s="46"/>
      <c r="L535" s="46"/>
      <c r="M535" s="46"/>
    </row>
    <row r="536" spans="2:13" ht="16.5" customHeight="1">
      <c r="B536" s="45"/>
      <c r="C536" s="46"/>
      <c r="D536" s="46"/>
      <c r="E536" s="46"/>
      <c r="F536" s="46"/>
      <c r="G536" s="46"/>
      <c r="H536" s="46"/>
      <c r="I536" s="46"/>
      <c r="J536" s="46"/>
      <c r="K536" s="46"/>
      <c r="L536" s="46"/>
      <c r="M536" s="46"/>
    </row>
    <row r="537" spans="2:13" ht="16.5" customHeight="1">
      <c r="B537" s="45"/>
      <c r="C537" s="46"/>
      <c r="D537" s="46"/>
      <c r="E537" s="46"/>
      <c r="F537" s="46"/>
      <c r="G537" s="46"/>
      <c r="H537" s="46"/>
      <c r="I537" s="46"/>
      <c r="J537" s="46"/>
      <c r="K537" s="46"/>
      <c r="L537" s="46"/>
      <c r="M537" s="46"/>
    </row>
    <row r="538" spans="2:13" ht="16.5" customHeight="1">
      <c r="B538" s="45"/>
      <c r="C538" s="46"/>
      <c r="D538" s="46"/>
      <c r="E538" s="46"/>
      <c r="F538" s="46"/>
      <c r="G538" s="46"/>
      <c r="H538" s="46"/>
      <c r="I538" s="46"/>
      <c r="J538" s="46"/>
      <c r="K538" s="46"/>
      <c r="L538" s="46"/>
      <c r="M538" s="46"/>
    </row>
    <row r="539" spans="2:13" ht="16.5" customHeight="1">
      <c r="B539" s="45"/>
      <c r="C539" s="46"/>
      <c r="D539" s="46"/>
      <c r="E539" s="46"/>
      <c r="F539" s="46"/>
      <c r="G539" s="46"/>
      <c r="H539" s="46"/>
      <c r="I539" s="46"/>
      <c r="J539" s="46"/>
      <c r="K539" s="46"/>
      <c r="L539" s="46"/>
      <c r="M539" s="46"/>
    </row>
    <row r="540" spans="2:13" ht="16.5" customHeight="1">
      <c r="B540" s="45"/>
      <c r="C540" s="46"/>
      <c r="D540" s="46"/>
      <c r="E540" s="46"/>
      <c r="F540" s="46"/>
      <c r="G540" s="46"/>
      <c r="H540" s="46"/>
      <c r="I540" s="46"/>
      <c r="J540" s="46"/>
      <c r="K540" s="46"/>
      <c r="L540" s="46"/>
      <c r="M540" s="46"/>
    </row>
    <row r="541" spans="2:13" ht="16.5" customHeight="1">
      <c r="B541" s="45"/>
      <c r="C541" s="46"/>
      <c r="D541" s="46"/>
      <c r="E541" s="46"/>
      <c r="F541" s="46"/>
      <c r="G541" s="46"/>
      <c r="H541" s="46"/>
      <c r="I541" s="46"/>
      <c r="J541" s="46"/>
      <c r="K541" s="46"/>
      <c r="L541" s="46"/>
      <c r="M541" s="46"/>
    </row>
    <row r="542" spans="2:13" ht="16.5" customHeight="1">
      <c r="B542" s="45"/>
      <c r="C542" s="46"/>
      <c r="D542" s="46"/>
      <c r="E542" s="46"/>
      <c r="F542" s="46"/>
      <c r="G542" s="46"/>
      <c r="H542" s="46"/>
      <c r="I542" s="46"/>
      <c r="J542" s="46"/>
      <c r="K542" s="46"/>
      <c r="L542" s="46"/>
      <c r="M542" s="46"/>
    </row>
    <row r="543" spans="2:13" ht="16.5" customHeight="1">
      <c r="B543" s="45"/>
      <c r="C543" s="46"/>
      <c r="D543" s="46"/>
      <c r="E543" s="46"/>
      <c r="F543" s="46"/>
      <c r="G543" s="46"/>
      <c r="H543" s="46"/>
      <c r="I543" s="46"/>
      <c r="J543" s="46"/>
      <c r="K543" s="46"/>
      <c r="L543" s="46"/>
      <c r="M543" s="46"/>
    </row>
    <row r="544" spans="2:13" ht="16.5" customHeight="1">
      <c r="B544" s="45"/>
      <c r="C544" s="46"/>
      <c r="D544" s="46"/>
      <c r="E544" s="46"/>
      <c r="F544" s="46"/>
      <c r="G544" s="46"/>
      <c r="H544" s="46"/>
      <c r="I544" s="46"/>
      <c r="J544" s="46"/>
      <c r="K544" s="46"/>
      <c r="L544" s="46"/>
      <c r="M544" s="46"/>
    </row>
    <row r="545" spans="2:13" ht="16.5" customHeight="1">
      <c r="B545" s="45"/>
      <c r="C545" s="46"/>
      <c r="D545" s="46"/>
      <c r="E545" s="46"/>
      <c r="F545" s="46"/>
      <c r="G545" s="46"/>
      <c r="H545" s="46"/>
      <c r="I545" s="46"/>
      <c r="J545" s="46"/>
      <c r="K545" s="46"/>
      <c r="L545" s="46"/>
      <c r="M545" s="46"/>
    </row>
    <row r="546" spans="2:13" ht="16.5" customHeight="1">
      <c r="B546" s="45"/>
      <c r="C546" s="46"/>
      <c r="D546" s="46"/>
      <c r="E546" s="46"/>
      <c r="F546" s="46"/>
      <c r="G546" s="46"/>
      <c r="H546" s="46"/>
      <c r="I546" s="46"/>
      <c r="J546" s="46"/>
      <c r="K546" s="46"/>
      <c r="L546" s="46"/>
      <c r="M546" s="46"/>
    </row>
    <row r="547" spans="2:13" ht="16.5" customHeight="1">
      <c r="B547" s="45"/>
      <c r="C547" s="46"/>
      <c r="D547" s="46"/>
      <c r="E547" s="46"/>
      <c r="F547" s="46"/>
      <c r="G547" s="46"/>
      <c r="H547" s="46"/>
      <c r="I547" s="46"/>
      <c r="J547" s="46"/>
      <c r="K547" s="46"/>
      <c r="L547" s="46"/>
      <c r="M547" s="46"/>
    </row>
    <row r="548" spans="2:13" ht="16.5" customHeight="1">
      <c r="B548" s="45"/>
      <c r="C548" s="46"/>
      <c r="D548" s="46"/>
      <c r="E548" s="46"/>
      <c r="F548" s="46"/>
      <c r="G548" s="46"/>
      <c r="H548" s="46"/>
      <c r="I548" s="46"/>
      <c r="J548" s="46"/>
      <c r="K548" s="46"/>
      <c r="L548" s="46"/>
      <c r="M548" s="46"/>
    </row>
    <row r="549" spans="2:13" ht="16.5" customHeight="1">
      <c r="B549" s="45"/>
      <c r="C549" s="46"/>
      <c r="D549" s="46"/>
      <c r="E549" s="46"/>
      <c r="F549" s="46"/>
      <c r="G549" s="46"/>
      <c r="H549" s="46"/>
      <c r="I549" s="46"/>
      <c r="J549" s="46"/>
      <c r="K549" s="46"/>
      <c r="L549" s="46"/>
      <c r="M549" s="46"/>
    </row>
    <row r="550" spans="2:13" ht="16.5" customHeight="1">
      <c r="B550" s="45"/>
      <c r="C550" s="46"/>
      <c r="D550" s="46"/>
      <c r="E550" s="46"/>
      <c r="F550" s="46"/>
      <c r="G550" s="46"/>
      <c r="H550" s="46"/>
      <c r="I550" s="46"/>
      <c r="J550" s="46"/>
      <c r="K550" s="46"/>
      <c r="L550" s="46"/>
      <c r="M550" s="46"/>
    </row>
    <row r="551" spans="2:13" ht="16.5" customHeight="1">
      <c r="B551" s="45"/>
      <c r="C551" s="46"/>
      <c r="D551" s="46"/>
      <c r="E551" s="46"/>
      <c r="F551" s="46"/>
      <c r="G551" s="46"/>
      <c r="H551" s="46"/>
      <c r="I551" s="46"/>
      <c r="J551" s="46"/>
      <c r="K551" s="46"/>
      <c r="L551" s="46"/>
      <c r="M551" s="46"/>
    </row>
    <row r="552" spans="2:13" ht="16.5" customHeight="1">
      <c r="B552" s="45"/>
      <c r="C552" s="46"/>
      <c r="D552" s="46"/>
      <c r="E552" s="46"/>
      <c r="F552" s="46"/>
      <c r="G552" s="46"/>
      <c r="H552" s="46"/>
      <c r="I552" s="46"/>
      <c r="J552" s="46"/>
      <c r="K552" s="46"/>
      <c r="L552" s="46"/>
      <c r="M552" s="46"/>
    </row>
    <row r="553" spans="2:13" ht="16.5" customHeight="1">
      <c r="B553" s="45"/>
      <c r="C553" s="46"/>
      <c r="D553" s="46"/>
      <c r="E553" s="46"/>
      <c r="F553" s="46"/>
      <c r="G553" s="46"/>
      <c r="H553" s="46"/>
      <c r="I553" s="46"/>
      <c r="J553" s="46"/>
      <c r="K553" s="46"/>
      <c r="L553" s="46"/>
      <c r="M553" s="46"/>
    </row>
    <row r="554" spans="2:13" ht="16.5" customHeight="1">
      <c r="B554" s="45"/>
      <c r="C554" s="46"/>
      <c r="D554" s="46"/>
      <c r="E554" s="46"/>
      <c r="F554" s="46"/>
      <c r="G554" s="46"/>
      <c r="H554" s="46"/>
      <c r="I554" s="46"/>
      <c r="J554" s="46"/>
      <c r="K554" s="46"/>
      <c r="L554" s="46"/>
      <c r="M554" s="46"/>
    </row>
    <row r="555" spans="2:13" ht="16.5" customHeight="1">
      <c r="B555" s="45"/>
      <c r="C555" s="46"/>
      <c r="D555" s="46"/>
      <c r="E555" s="46"/>
      <c r="F555" s="46"/>
      <c r="G555" s="46"/>
      <c r="H555" s="46"/>
      <c r="I555" s="46"/>
      <c r="J555" s="46"/>
      <c r="K555" s="46"/>
      <c r="L555" s="46"/>
      <c r="M555" s="46"/>
    </row>
    <row r="556" spans="2:13" ht="16.5" customHeight="1">
      <c r="B556" s="45"/>
      <c r="C556" s="46"/>
      <c r="D556" s="46"/>
      <c r="E556" s="46"/>
      <c r="F556" s="46"/>
      <c r="G556" s="46"/>
      <c r="H556" s="46"/>
      <c r="I556" s="46"/>
      <c r="J556" s="46"/>
      <c r="K556" s="46"/>
      <c r="L556" s="46"/>
      <c r="M556" s="46"/>
    </row>
    <row r="557" spans="2:13" ht="16.5" customHeight="1">
      <c r="B557" s="45"/>
      <c r="C557" s="46"/>
      <c r="D557" s="46"/>
      <c r="E557" s="46"/>
      <c r="F557" s="46"/>
      <c r="G557" s="46"/>
      <c r="H557" s="46"/>
      <c r="I557" s="46"/>
      <c r="J557" s="46"/>
      <c r="K557" s="46"/>
      <c r="L557" s="46"/>
      <c r="M557" s="46"/>
    </row>
    <row r="558" spans="2:13" ht="16.5" customHeight="1">
      <c r="B558" s="45"/>
      <c r="C558" s="46"/>
      <c r="D558" s="46"/>
      <c r="E558" s="46"/>
      <c r="F558" s="46"/>
      <c r="G558" s="46"/>
      <c r="H558" s="46"/>
      <c r="I558" s="46"/>
      <c r="J558" s="46"/>
      <c r="K558" s="46"/>
      <c r="L558" s="46"/>
      <c r="M558" s="46"/>
    </row>
    <row r="559" spans="2:13" ht="16.5" customHeight="1">
      <c r="B559" s="45"/>
      <c r="C559" s="46"/>
      <c r="D559" s="46"/>
      <c r="E559" s="46"/>
      <c r="F559" s="46"/>
      <c r="G559" s="46"/>
      <c r="H559" s="46"/>
      <c r="I559" s="46"/>
      <c r="J559" s="46"/>
      <c r="K559" s="46"/>
      <c r="L559" s="46"/>
      <c r="M559" s="46"/>
    </row>
    <row r="560" spans="2:13" ht="16.5" customHeight="1">
      <c r="B560" s="45"/>
      <c r="C560" s="46"/>
      <c r="D560" s="46"/>
      <c r="E560" s="46"/>
      <c r="F560" s="46"/>
      <c r="G560" s="46"/>
      <c r="H560" s="46"/>
      <c r="I560" s="46"/>
      <c r="J560" s="46"/>
      <c r="K560" s="46"/>
      <c r="L560" s="46"/>
      <c r="M560" s="46"/>
    </row>
    <row r="561" spans="2:13" ht="16.5" customHeight="1">
      <c r="B561" s="45"/>
      <c r="C561" s="46"/>
      <c r="D561" s="46"/>
      <c r="E561" s="46"/>
      <c r="F561" s="46"/>
      <c r="G561" s="46"/>
      <c r="H561" s="46"/>
      <c r="I561" s="46"/>
      <c r="J561" s="46"/>
      <c r="K561" s="46"/>
      <c r="L561" s="46"/>
      <c r="M561" s="46"/>
    </row>
    <row r="562" spans="2:13" ht="16.5" customHeight="1">
      <c r="B562" s="45"/>
      <c r="C562" s="46"/>
      <c r="D562" s="46"/>
      <c r="E562" s="46"/>
      <c r="F562" s="46"/>
      <c r="G562" s="46"/>
      <c r="H562" s="46"/>
      <c r="I562" s="46"/>
      <c r="J562" s="46"/>
      <c r="K562" s="46"/>
      <c r="L562" s="46"/>
      <c r="M562" s="46"/>
    </row>
    <row r="563" spans="2:13" ht="16.5" customHeight="1">
      <c r="B563" s="45"/>
      <c r="C563" s="46"/>
      <c r="D563" s="46"/>
      <c r="E563" s="46"/>
      <c r="F563" s="46"/>
      <c r="G563" s="46"/>
      <c r="H563" s="46"/>
      <c r="I563" s="46"/>
      <c r="J563" s="46"/>
      <c r="K563" s="46"/>
      <c r="L563" s="46"/>
      <c r="M563" s="46"/>
    </row>
    <row r="564" spans="2:13" ht="16.5" customHeight="1">
      <c r="B564" s="45"/>
      <c r="C564" s="46"/>
      <c r="D564" s="46"/>
      <c r="E564" s="46"/>
      <c r="F564" s="46"/>
      <c r="G564" s="46"/>
      <c r="H564" s="46"/>
      <c r="I564" s="46"/>
      <c r="J564" s="46"/>
      <c r="K564" s="46"/>
      <c r="L564" s="46"/>
      <c r="M564" s="46"/>
    </row>
    <row r="565" spans="2:13" ht="16.5" customHeight="1">
      <c r="B565" s="45"/>
      <c r="C565" s="46"/>
      <c r="D565" s="46"/>
      <c r="E565" s="46"/>
      <c r="F565" s="46"/>
      <c r="G565" s="46"/>
      <c r="H565" s="46"/>
      <c r="I565" s="46"/>
      <c r="J565" s="46"/>
      <c r="K565" s="46"/>
      <c r="L565" s="46"/>
      <c r="M565" s="46"/>
    </row>
    <row r="566" spans="2:13" ht="16.5" customHeight="1">
      <c r="B566" s="45"/>
      <c r="C566" s="46"/>
      <c r="D566" s="46"/>
      <c r="E566" s="46"/>
      <c r="F566" s="46"/>
      <c r="G566" s="46"/>
      <c r="H566" s="46"/>
      <c r="I566" s="46"/>
      <c r="J566" s="46"/>
      <c r="K566" s="46"/>
      <c r="L566" s="46"/>
      <c r="M566" s="46"/>
    </row>
    <row r="567" spans="2:13" ht="16.5" customHeight="1">
      <c r="B567" s="45"/>
      <c r="C567" s="46"/>
      <c r="D567" s="46"/>
      <c r="E567" s="46"/>
      <c r="F567" s="46"/>
      <c r="G567" s="46"/>
      <c r="H567" s="46"/>
      <c r="I567" s="46"/>
      <c r="J567" s="46"/>
      <c r="K567" s="46"/>
      <c r="L567" s="46"/>
      <c r="M567" s="46"/>
    </row>
    <row r="568" spans="2:13" ht="16.5" customHeight="1">
      <c r="B568" s="45"/>
      <c r="C568" s="46"/>
      <c r="D568" s="46"/>
      <c r="E568" s="46"/>
      <c r="F568" s="46"/>
      <c r="G568" s="46"/>
      <c r="H568" s="46"/>
      <c r="I568" s="46"/>
      <c r="J568" s="46"/>
      <c r="K568" s="46"/>
      <c r="L568" s="46"/>
      <c r="M568" s="46"/>
    </row>
    <row r="569" spans="2:13" ht="16.5" customHeight="1">
      <c r="B569" s="45"/>
      <c r="C569" s="46"/>
      <c r="D569" s="46"/>
      <c r="E569" s="46"/>
      <c r="F569" s="46"/>
      <c r="G569" s="46"/>
      <c r="H569" s="46"/>
      <c r="I569" s="46"/>
      <c r="J569" s="46"/>
      <c r="K569" s="46"/>
      <c r="L569" s="46"/>
      <c r="M569" s="46"/>
    </row>
    <row r="570" spans="2:13" ht="16.5" customHeight="1">
      <c r="B570" s="45"/>
      <c r="C570" s="46"/>
      <c r="D570" s="46"/>
      <c r="E570" s="46"/>
      <c r="F570" s="46"/>
      <c r="G570" s="46"/>
      <c r="H570" s="46"/>
      <c r="I570" s="46"/>
      <c r="J570" s="46"/>
      <c r="K570" s="46"/>
      <c r="L570" s="46"/>
      <c r="M570" s="46"/>
    </row>
    <row r="571" spans="2:13" ht="16.5" customHeight="1">
      <c r="B571" s="45"/>
      <c r="C571" s="46"/>
      <c r="D571" s="46"/>
      <c r="E571" s="46"/>
      <c r="F571" s="46"/>
      <c r="G571" s="46"/>
      <c r="H571" s="46"/>
      <c r="I571" s="46"/>
      <c r="J571" s="46"/>
      <c r="K571" s="46"/>
      <c r="L571" s="46"/>
      <c r="M571" s="46"/>
    </row>
    <row r="572" spans="2:13" ht="16.5" customHeight="1">
      <c r="B572" s="45"/>
      <c r="C572" s="46"/>
      <c r="D572" s="46"/>
      <c r="E572" s="46"/>
      <c r="F572" s="46"/>
      <c r="G572" s="46"/>
      <c r="H572" s="46"/>
      <c r="I572" s="46"/>
      <c r="J572" s="46"/>
      <c r="K572" s="46"/>
      <c r="L572" s="46"/>
      <c r="M572" s="46"/>
    </row>
    <row r="573" spans="2:13" ht="16.5" customHeight="1">
      <c r="B573" s="45"/>
      <c r="C573" s="46"/>
      <c r="D573" s="46"/>
      <c r="E573" s="46"/>
      <c r="F573" s="46"/>
      <c r="G573" s="46"/>
      <c r="H573" s="46"/>
      <c r="I573" s="46"/>
      <c r="J573" s="46"/>
      <c r="K573" s="46"/>
      <c r="L573" s="46"/>
      <c r="M573" s="46"/>
    </row>
    <row r="574" spans="2:13" ht="16.5" customHeight="1">
      <c r="B574" s="45"/>
      <c r="C574" s="46"/>
      <c r="D574" s="46"/>
      <c r="E574" s="46"/>
      <c r="F574" s="46"/>
      <c r="G574" s="46"/>
      <c r="H574" s="46"/>
      <c r="I574" s="46"/>
      <c r="J574" s="46"/>
      <c r="K574" s="46"/>
      <c r="L574" s="46"/>
      <c r="M574" s="46"/>
    </row>
    <row r="575" spans="2:13" ht="16.5" customHeight="1">
      <c r="B575" s="45"/>
      <c r="C575" s="46"/>
      <c r="D575" s="46"/>
      <c r="E575" s="46"/>
      <c r="F575" s="46"/>
      <c r="G575" s="46"/>
      <c r="H575" s="46"/>
      <c r="I575" s="46"/>
      <c r="J575" s="46"/>
      <c r="K575" s="46"/>
      <c r="L575" s="46"/>
      <c r="M575" s="46"/>
    </row>
    <row r="576" spans="2:13" ht="16.5" customHeight="1">
      <c r="B576" s="45"/>
      <c r="C576" s="46"/>
      <c r="D576" s="46"/>
      <c r="E576" s="46"/>
      <c r="F576" s="46"/>
      <c r="G576" s="46"/>
      <c r="H576" s="46"/>
      <c r="I576" s="46"/>
      <c r="J576" s="46"/>
      <c r="K576" s="46"/>
      <c r="L576" s="46"/>
      <c r="M576" s="46"/>
    </row>
    <row r="577" spans="2:13" ht="16.5" customHeight="1">
      <c r="B577" s="45"/>
      <c r="C577" s="46"/>
      <c r="D577" s="46"/>
      <c r="E577" s="46"/>
      <c r="F577" s="46"/>
      <c r="G577" s="46"/>
      <c r="H577" s="46"/>
      <c r="I577" s="46"/>
      <c r="J577" s="46"/>
      <c r="K577" s="46"/>
      <c r="L577" s="46"/>
      <c r="M577" s="46"/>
    </row>
    <row r="578" spans="2:13" ht="16.5" customHeight="1">
      <c r="B578" s="45"/>
      <c r="C578" s="46"/>
      <c r="D578" s="46"/>
      <c r="E578" s="46"/>
      <c r="F578" s="46"/>
      <c r="G578" s="46"/>
      <c r="H578" s="46"/>
      <c r="I578" s="46"/>
      <c r="J578" s="46"/>
      <c r="K578" s="46"/>
      <c r="L578" s="46"/>
      <c r="M578" s="46"/>
    </row>
    <row r="579" spans="2:13" ht="16.5" customHeight="1">
      <c r="B579" s="45"/>
      <c r="C579" s="46"/>
      <c r="D579" s="46"/>
      <c r="E579" s="46"/>
      <c r="F579" s="46"/>
      <c r="G579" s="46"/>
      <c r="H579" s="46"/>
      <c r="I579" s="46"/>
      <c r="J579" s="46"/>
      <c r="K579" s="46"/>
      <c r="L579" s="46"/>
      <c r="M579" s="46"/>
    </row>
    <row r="580" spans="2:13" ht="16.5" customHeight="1">
      <c r="B580" s="45"/>
      <c r="C580" s="46"/>
      <c r="D580" s="46"/>
      <c r="E580" s="46"/>
      <c r="F580" s="46"/>
      <c r="G580" s="46"/>
      <c r="H580" s="46"/>
      <c r="I580" s="46"/>
      <c r="J580" s="46"/>
      <c r="K580" s="46"/>
      <c r="L580" s="46"/>
      <c r="M580" s="46"/>
    </row>
    <row r="581" spans="2:13" ht="16.5" customHeight="1">
      <c r="B581" s="45"/>
      <c r="C581" s="46"/>
      <c r="D581" s="46"/>
      <c r="E581" s="46"/>
      <c r="F581" s="46"/>
      <c r="G581" s="46"/>
      <c r="H581" s="46"/>
      <c r="I581" s="46"/>
      <c r="J581" s="46"/>
      <c r="K581" s="46"/>
      <c r="L581" s="46"/>
      <c r="M581" s="46"/>
    </row>
    <row r="582" spans="2:13" ht="16.5" customHeight="1">
      <c r="B582" s="45"/>
      <c r="C582" s="46"/>
      <c r="D582" s="46"/>
      <c r="E582" s="46"/>
      <c r="F582" s="46"/>
      <c r="G582" s="46"/>
      <c r="H582" s="46"/>
      <c r="I582" s="46"/>
      <c r="J582" s="46"/>
      <c r="K582" s="46"/>
      <c r="L582" s="46"/>
      <c r="M582" s="46"/>
    </row>
    <row r="583" spans="2:13" ht="16.5" customHeight="1">
      <c r="B583" s="45"/>
      <c r="C583" s="46"/>
      <c r="D583" s="46"/>
      <c r="E583" s="46"/>
      <c r="F583" s="46"/>
      <c r="G583" s="46"/>
      <c r="H583" s="46"/>
      <c r="I583" s="46"/>
      <c r="J583" s="46"/>
      <c r="K583" s="46"/>
      <c r="L583" s="46"/>
      <c r="M583" s="46"/>
    </row>
    <row r="584" spans="2:13" ht="16.5" customHeight="1">
      <c r="B584" s="45"/>
      <c r="C584" s="46"/>
      <c r="D584" s="46"/>
      <c r="E584" s="46"/>
      <c r="F584" s="46"/>
      <c r="G584" s="46"/>
      <c r="H584" s="46"/>
      <c r="I584" s="46"/>
      <c r="J584" s="46"/>
      <c r="K584" s="46"/>
      <c r="L584" s="46"/>
      <c r="M584" s="46"/>
    </row>
    <row r="585" spans="2:13" ht="16.5" customHeight="1">
      <c r="B585" s="45"/>
      <c r="C585" s="46"/>
      <c r="D585" s="46"/>
      <c r="E585" s="46"/>
      <c r="F585" s="46"/>
      <c r="G585" s="46"/>
      <c r="H585" s="46"/>
      <c r="I585" s="46"/>
      <c r="J585" s="46"/>
      <c r="K585" s="46"/>
      <c r="L585" s="46"/>
      <c r="M585" s="46"/>
    </row>
    <row r="586" spans="2:13" ht="16.5" customHeight="1">
      <c r="B586" s="45"/>
      <c r="C586" s="46"/>
      <c r="D586" s="46"/>
      <c r="E586" s="46"/>
      <c r="F586" s="46"/>
      <c r="G586" s="46"/>
      <c r="H586" s="46"/>
      <c r="I586" s="46"/>
      <c r="J586" s="46"/>
      <c r="K586" s="46"/>
      <c r="L586" s="46"/>
      <c r="M586" s="46"/>
    </row>
    <row r="587" spans="2:13" ht="16.5" customHeight="1">
      <c r="B587" s="45"/>
      <c r="C587" s="46"/>
      <c r="D587" s="46"/>
      <c r="E587" s="46"/>
      <c r="F587" s="46"/>
      <c r="G587" s="46"/>
      <c r="H587" s="46"/>
      <c r="I587" s="46"/>
      <c r="J587" s="46"/>
      <c r="K587" s="46"/>
      <c r="L587" s="46"/>
      <c r="M587" s="46"/>
    </row>
    <row r="588" spans="2:13" ht="16.5" customHeight="1">
      <c r="B588" s="45"/>
      <c r="C588" s="46"/>
      <c r="D588" s="46"/>
      <c r="E588" s="46"/>
      <c r="F588" s="46"/>
      <c r="G588" s="46"/>
      <c r="H588" s="46"/>
      <c r="I588" s="46"/>
      <c r="J588" s="46"/>
      <c r="K588" s="46"/>
      <c r="L588" s="46"/>
      <c r="M588" s="46"/>
    </row>
    <row r="589" spans="2:13" ht="16.5" customHeight="1">
      <c r="B589" s="45"/>
      <c r="C589" s="46"/>
      <c r="D589" s="46"/>
      <c r="E589" s="46"/>
      <c r="F589" s="46"/>
      <c r="G589" s="46"/>
      <c r="H589" s="46"/>
      <c r="I589" s="46"/>
      <c r="J589" s="46"/>
      <c r="K589" s="46"/>
      <c r="L589" s="46"/>
      <c r="M589" s="46"/>
    </row>
    <row r="590" spans="2:13" ht="16.5" customHeight="1">
      <c r="B590" s="45"/>
      <c r="C590" s="46"/>
      <c r="D590" s="46"/>
      <c r="E590" s="46"/>
      <c r="F590" s="46"/>
      <c r="G590" s="46"/>
      <c r="H590" s="46"/>
      <c r="I590" s="46"/>
      <c r="J590" s="46"/>
      <c r="K590" s="46"/>
      <c r="L590" s="46"/>
      <c r="M590" s="46"/>
    </row>
    <row r="591" spans="2:13" ht="16.5" customHeight="1">
      <c r="B591" s="45"/>
      <c r="C591" s="46"/>
      <c r="D591" s="46"/>
      <c r="E591" s="46"/>
      <c r="F591" s="46"/>
      <c r="G591" s="46"/>
      <c r="H591" s="46"/>
      <c r="I591" s="46"/>
      <c r="J591" s="46"/>
      <c r="K591" s="46"/>
      <c r="L591" s="46"/>
      <c r="M591" s="46"/>
    </row>
    <row r="592" spans="2:13" ht="16.5" customHeight="1">
      <c r="B592" s="45"/>
      <c r="C592" s="46"/>
      <c r="D592" s="46"/>
      <c r="E592" s="46"/>
      <c r="F592" s="46"/>
      <c r="G592" s="46"/>
      <c r="H592" s="46"/>
      <c r="I592" s="46"/>
      <c r="J592" s="46"/>
      <c r="K592" s="46"/>
      <c r="L592" s="46"/>
      <c r="M592" s="46"/>
    </row>
    <row r="593" spans="2:13" ht="16.5" customHeight="1">
      <c r="B593" s="45"/>
      <c r="C593" s="46"/>
      <c r="D593" s="46"/>
      <c r="E593" s="46"/>
      <c r="F593" s="46"/>
      <c r="G593" s="46"/>
      <c r="H593" s="46"/>
      <c r="I593" s="46"/>
      <c r="J593" s="46"/>
      <c r="K593" s="46"/>
      <c r="L593" s="46"/>
      <c r="M593" s="46"/>
    </row>
    <row r="594" spans="2:13" ht="16.5" customHeight="1">
      <c r="B594" s="45"/>
      <c r="C594" s="46"/>
      <c r="D594" s="46"/>
      <c r="E594" s="46"/>
      <c r="F594" s="46"/>
      <c r="G594" s="46"/>
      <c r="H594" s="46"/>
      <c r="I594" s="46"/>
      <c r="J594" s="46"/>
      <c r="K594" s="46"/>
      <c r="L594" s="46"/>
      <c r="M594" s="46"/>
    </row>
    <row r="595" spans="2:13" ht="16.5" customHeight="1">
      <c r="B595" s="45"/>
      <c r="C595" s="46"/>
      <c r="D595" s="46"/>
      <c r="E595" s="46"/>
      <c r="F595" s="46"/>
      <c r="G595" s="46"/>
      <c r="H595" s="46"/>
      <c r="I595" s="46"/>
      <c r="J595" s="46"/>
      <c r="K595" s="46"/>
      <c r="L595" s="46"/>
      <c r="M595" s="46"/>
    </row>
    <row r="596" spans="2:13" ht="16.5" customHeight="1">
      <c r="B596" s="45"/>
      <c r="C596" s="46"/>
      <c r="D596" s="46"/>
      <c r="E596" s="46"/>
      <c r="F596" s="46"/>
      <c r="G596" s="46"/>
      <c r="H596" s="46"/>
      <c r="I596" s="46"/>
      <c r="J596" s="46"/>
      <c r="K596" s="46"/>
      <c r="L596" s="46"/>
      <c r="M596" s="46"/>
    </row>
    <row r="597" spans="2:13" ht="16.5" customHeight="1">
      <c r="B597" s="45"/>
      <c r="C597" s="46"/>
      <c r="D597" s="46"/>
      <c r="E597" s="46"/>
      <c r="F597" s="46"/>
      <c r="G597" s="46"/>
      <c r="H597" s="46"/>
      <c r="I597" s="46"/>
      <c r="J597" s="46"/>
      <c r="K597" s="46"/>
      <c r="L597" s="46"/>
      <c r="M597" s="46"/>
    </row>
    <row r="598" spans="2:13" ht="16.5" customHeight="1">
      <c r="B598" s="45"/>
      <c r="C598" s="46"/>
      <c r="D598" s="46"/>
      <c r="E598" s="46"/>
      <c r="F598" s="46"/>
      <c r="G598" s="46"/>
      <c r="H598" s="46"/>
      <c r="I598" s="46"/>
      <c r="J598" s="46"/>
      <c r="K598" s="46"/>
      <c r="L598" s="46"/>
      <c r="M598" s="46"/>
    </row>
    <row r="599" spans="2:13" ht="16.5" customHeight="1">
      <c r="B599" s="45"/>
      <c r="C599" s="46"/>
      <c r="D599" s="46"/>
      <c r="E599" s="46"/>
      <c r="F599" s="46"/>
      <c r="G599" s="46"/>
      <c r="H599" s="46"/>
      <c r="I599" s="46"/>
      <c r="J599" s="46"/>
      <c r="K599" s="46"/>
      <c r="L599" s="46"/>
      <c r="M599" s="46"/>
    </row>
    <row r="600" spans="2:13" ht="16.5" customHeight="1">
      <c r="B600" s="45"/>
      <c r="C600" s="46"/>
      <c r="D600" s="46"/>
      <c r="E600" s="46"/>
      <c r="F600" s="46"/>
      <c r="G600" s="46"/>
      <c r="H600" s="46"/>
      <c r="I600" s="46"/>
      <c r="J600" s="46"/>
      <c r="K600" s="46"/>
      <c r="L600" s="46"/>
      <c r="M600" s="46"/>
    </row>
    <row r="601" spans="2:13" ht="16.5" customHeight="1">
      <c r="B601" s="45"/>
      <c r="C601" s="46"/>
      <c r="D601" s="46"/>
      <c r="E601" s="46"/>
      <c r="F601" s="46"/>
      <c r="G601" s="46"/>
      <c r="H601" s="46"/>
      <c r="I601" s="46"/>
      <c r="J601" s="46"/>
      <c r="K601" s="46"/>
      <c r="L601" s="46"/>
      <c r="M601" s="46"/>
    </row>
    <row r="602" spans="2:13" ht="16.5" customHeight="1">
      <c r="B602" s="45"/>
      <c r="C602" s="46"/>
      <c r="D602" s="46"/>
      <c r="E602" s="46"/>
      <c r="F602" s="46"/>
      <c r="G602" s="46"/>
      <c r="H602" s="46"/>
      <c r="I602" s="46"/>
      <c r="J602" s="46"/>
      <c r="K602" s="46"/>
      <c r="L602" s="46"/>
      <c r="M602" s="46"/>
    </row>
    <row r="603" spans="2:13" ht="16.5" customHeight="1">
      <c r="B603" s="45"/>
      <c r="C603" s="46"/>
      <c r="D603" s="46"/>
      <c r="E603" s="46"/>
      <c r="F603" s="46"/>
      <c r="G603" s="46"/>
      <c r="H603" s="46"/>
      <c r="I603" s="46"/>
      <c r="J603" s="46"/>
      <c r="K603" s="46"/>
      <c r="L603" s="46"/>
      <c r="M603" s="46"/>
    </row>
    <row r="604" spans="2:13" ht="16.5" customHeight="1">
      <c r="B604" s="45"/>
      <c r="C604" s="46"/>
      <c r="D604" s="46"/>
      <c r="E604" s="46"/>
      <c r="F604" s="46"/>
      <c r="G604" s="46"/>
      <c r="H604" s="46"/>
      <c r="I604" s="46"/>
      <c r="J604" s="46"/>
      <c r="K604" s="46"/>
      <c r="L604" s="46"/>
      <c r="M604" s="46"/>
    </row>
    <row r="605" spans="2:13" ht="16.5" customHeight="1">
      <c r="B605" s="45"/>
      <c r="C605" s="46"/>
      <c r="D605" s="46"/>
      <c r="E605" s="46"/>
      <c r="F605" s="46"/>
      <c r="G605" s="46"/>
      <c r="H605" s="46"/>
      <c r="I605" s="46"/>
      <c r="J605" s="46"/>
      <c r="K605" s="46"/>
      <c r="L605" s="46"/>
      <c r="M605" s="46"/>
    </row>
    <row r="606" spans="2:13" ht="16.5" customHeight="1">
      <c r="B606" s="45"/>
      <c r="C606" s="46"/>
      <c r="D606" s="46"/>
      <c r="E606" s="46"/>
      <c r="F606" s="46"/>
      <c r="G606" s="46"/>
      <c r="H606" s="46"/>
      <c r="I606" s="46"/>
      <c r="J606" s="46"/>
      <c r="K606" s="46"/>
      <c r="L606" s="46"/>
      <c r="M606" s="46"/>
    </row>
    <row r="607" spans="2:13" ht="16.5" customHeight="1">
      <c r="B607" s="45"/>
      <c r="C607" s="46"/>
      <c r="D607" s="46"/>
      <c r="E607" s="46"/>
      <c r="F607" s="46"/>
      <c r="G607" s="46"/>
      <c r="H607" s="46"/>
      <c r="I607" s="46"/>
      <c r="J607" s="46"/>
      <c r="K607" s="46"/>
      <c r="L607" s="46"/>
      <c r="M607" s="46"/>
    </row>
    <row r="608" spans="2:13" ht="16.5" customHeight="1">
      <c r="B608" s="45"/>
      <c r="C608" s="46"/>
      <c r="D608" s="46"/>
      <c r="E608" s="46"/>
      <c r="F608" s="46"/>
      <c r="G608" s="46"/>
      <c r="H608" s="46"/>
      <c r="I608" s="46"/>
      <c r="J608" s="46"/>
      <c r="K608" s="46"/>
      <c r="L608" s="46"/>
      <c r="M608" s="46"/>
    </row>
    <row r="609" spans="2:13" ht="16.5" customHeight="1">
      <c r="B609" s="45"/>
      <c r="C609" s="46"/>
      <c r="D609" s="46"/>
      <c r="E609" s="46"/>
      <c r="F609" s="46"/>
      <c r="G609" s="46"/>
      <c r="H609" s="46"/>
      <c r="I609" s="46"/>
      <c r="J609" s="46"/>
      <c r="K609" s="46"/>
      <c r="L609" s="46"/>
      <c r="M609" s="46"/>
    </row>
    <row r="610" spans="2:13" ht="16.5" customHeight="1">
      <c r="B610" s="45"/>
      <c r="C610" s="46"/>
      <c r="D610" s="46"/>
      <c r="E610" s="46"/>
      <c r="F610" s="46"/>
      <c r="G610" s="46"/>
      <c r="H610" s="46"/>
      <c r="I610" s="46"/>
      <c r="J610" s="46"/>
      <c r="K610" s="46"/>
      <c r="L610" s="46"/>
      <c r="M610" s="46"/>
    </row>
    <row r="611" spans="2:13" ht="16.5" customHeight="1">
      <c r="B611" s="45"/>
      <c r="C611" s="46"/>
      <c r="D611" s="46"/>
      <c r="E611" s="46"/>
      <c r="F611" s="46"/>
      <c r="G611" s="46"/>
      <c r="H611" s="46"/>
      <c r="I611" s="46"/>
      <c r="J611" s="46"/>
      <c r="K611" s="46"/>
      <c r="L611" s="46"/>
      <c r="M611" s="46"/>
    </row>
    <row r="612" spans="2:13" ht="16.5" customHeight="1">
      <c r="B612" s="45"/>
      <c r="C612" s="46"/>
      <c r="D612" s="46"/>
      <c r="E612" s="46"/>
      <c r="F612" s="46"/>
      <c r="G612" s="46"/>
      <c r="H612" s="46"/>
      <c r="I612" s="46"/>
      <c r="J612" s="46"/>
      <c r="K612" s="46"/>
      <c r="L612" s="46"/>
      <c r="M612" s="46"/>
    </row>
    <row r="613" spans="2:13" ht="16.5" customHeight="1">
      <c r="B613" s="45"/>
      <c r="C613" s="46"/>
      <c r="D613" s="46"/>
      <c r="E613" s="46"/>
      <c r="F613" s="46"/>
      <c r="G613" s="46"/>
      <c r="H613" s="46"/>
      <c r="I613" s="46"/>
      <c r="J613" s="46"/>
      <c r="K613" s="46"/>
      <c r="L613" s="46"/>
      <c r="M613" s="46"/>
    </row>
    <row r="614" spans="2:13" ht="16.5" customHeight="1">
      <c r="B614" s="45"/>
      <c r="C614" s="46"/>
      <c r="D614" s="46"/>
      <c r="E614" s="46"/>
      <c r="F614" s="46"/>
      <c r="G614" s="46"/>
      <c r="H614" s="46"/>
      <c r="I614" s="46"/>
      <c r="J614" s="46"/>
      <c r="K614" s="46"/>
      <c r="L614" s="46"/>
      <c r="M614" s="46"/>
    </row>
    <row r="615" spans="2:13" ht="16.5" customHeight="1">
      <c r="B615" s="45"/>
      <c r="C615" s="46"/>
      <c r="D615" s="46"/>
      <c r="E615" s="46"/>
      <c r="F615" s="46"/>
      <c r="G615" s="46"/>
      <c r="H615" s="46"/>
      <c r="I615" s="46"/>
      <c r="J615" s="46"/>
      <c r="K615" s="46"/>
      <c r="L615" s="46"/>
      <c r="M615" s="46"/>
    </row>
    <row r="616" spans="2:13" ht="16.5" customHeight="1">
      <c r="B616" s="45"/>
      <c r="C616" s="46"/>
      <c r="D616" s="46"/>
      <c r="E616" s="46"/>
      <c r="F616" s="46"/>
      <c r="G616" s="46"/>
      <c r="H616" s="46"/>
      <c r="I616" s="46"/>
      <c r="J616" s="46"/>
      <c r="K616" s="46"/>
      <c r="L616" s="46"/>
      <c r="M616" s="46"/>
    </row>
    <row r="617" spans="2:13" ht="16.5" customHeight="1">
      <c r="B617" s="45"/>
      <c r="C617" s="46"/>
      <c r="D617" s="46"/>
      <c r="E617" s="46"/>
      <c r="F617" s="46"/>
      <c r="G617" s="46"/>
      <c r="H617" s="46"/>
      <c r="I617" s="46"/>
      <c r="J617" s="46"/>
      <c r="K617" s="46"/>
      <c r="L617" s="46"/>
      <c r="M617" s="46"/>
    </row>
    <row r="618" spans="2:13" ht="16.5" customHeight="1">
      <c r="B618" s="45"/>
      <c r="C618" s="46"/>
      <c r="D618" s="46"/>
      <c r="E618" s="46"/>
      <c r="F618" s="46"/>
      <c r="G618" s="46"/>
      <c r="H618" s="46"/>
      <c r="I618" s="46"/>
      <c r="J618" s="46"/>
      <c r="K618" s="46"/>
      <c r="L618" s="46"/>
      <c r="M618" s="46"/>
    </row>
    <row r="619" spans="2:13" ht="16.5" customHeight="1">
      <c r="B619" s="45"/>
      <c r="C619" s="46"/>
      <c r="D619" s="46"/>
      <c r="E619" s="46"/>
      <c r="F619" s="46"/>
      <c r="G619" s="46"/>
      <c r="H619" s="46"/>
      <c r="I619" s="46"/>
      <c r="J619" s="46"/>
      <c r="K619" s="46"/>
      <c r="L619" s="46"/>
      <c r="M619" s="46"/>
    </row>
    <row r="620" spans="2:13" ht="16.5" customHeight="1">
      <c r="B620" s="45"/>
      <c r="C620" s="46"/>
      <c r="D620" s="46"/>
      <c r="E620" s="46"/>
      <c r="F620" s="46"/>
      <c r="G620" s="46"/>
      <c r="H620" s="46"/>
      <c r="I620" s="46"/>
      <c r="J620" s="46"/>
      <c r="K620" s="46"/>
      <c r="L620" s="46"/>
      <c r="M620" s="46"/>
    </row>
    <row r="621" spans="2:13" ht="16.5" customHeight="1">
      <c r="B621" s="45"/>
      <c r="C621" s="46"/>
      <c r="D621" s="46"/>
      <c r="E621" s="46"/>
      <c r="F621" s="46"/>
      <c r="G621" s="46"/>
      <c r="H621" s="46"/>
      <c r="I621" s="46"/>
      <c r="J621" s="46"/>
      <c r="K621" s="46"/>
      <c r="L621" s="46"/>
      <c r="M621" s="46"/>
    </row>
    <row r="622" spans="2:13" ht="16.5" customHeight="1">
      <c r="B622" s="45"/>
      <c r="C622" s="46"/>
      <c r="D622" s="46"/>
      <c r="E622" s="46"/>
      <c r="F622" s="46"/>
      <c r="G622" s="46"/>
      <c r="H622" s="46"/>
      <c r="I622" s="46"/>
      <c r="J622" s="46"/>
      <c r="K622" s="46"/>
      <c r="L622" s="46"/>
      <c r="M622" s="46"/>
    </row>
    <row r="623" spans="2:13" ht="16.5" customHeight="1">
      <c r="B623" s="45"/>
      <c r="C623" s="46"/>
      <c r="D623" s="46"/>
      <c r="E623" s="46"/>
      <c r="F623" s="46"/>
      <c r="G623" s="46"/>
      <c r="H623" s="46"/>
      <c r="I623" s="46"/>
      <c r="J623" s="46"/>
      <c r="K623" s="46"/>
      <c r="L623" s="46"/>
      <c r="M623" s="46"/>
    </row>
    <row r="624" spans="2:13" ht="16.5" customHeight="1">
      <c r="B624" s="45"/>
      <c r="C624" s="46"/>
      <c r="D624" s="46"/>
      <c r="E624" s="46"/>
      <c r="F624" s="46"/>
      <c r="G624" s="46"/>
      <c r="H624" s="46"/>
      <c r="I624" s="46"/>
      <c r="J624" s="46"/>
      <c r="K624" s="46"/>
      <c r="L624" s="46"/>
      <c r="M624" s="46"/>
    </row>
    <row r="625" spans="2:13" ht="16.5" customHeight="1">
      <c r="B625" s="45"/>
      <c r="C625" s="46"/>
      <c r="D625" s="46"/>
      <c r="E625" s="46"/>
      <c r="F625" s="46"/>
      <c r="G625" s="46"/>
      <c r="H625" s="46"/>
      <c r="I625" s="46"/>
      <c r="J625" s="46"/>
      <c r="K625" s="46"/>
      <c r="L625" s="46"/>
      <c r="M625" s="46"/>
    </row>
    <row r="626" spans="2:13" ht="16.5" customHeight="1">
      <c r="B626" s="45"/>
      <c r="C626" s="46"/>
      <c r="D626" s="46"/>
      <c r="E626" s="46"/>
      <c r="F626" s="46"/>
      <c r="G626" s="46"/>
      <c r="H626" s="46"/>
      <c r="I626" s="46"/>
      <c r="J626" s="46"/>
      <c r="K626" s="46"/>
      <c r="L626" s="46"/>
      <c r="M626" s="46"/>
    </row>
    <row r="627" spans="2:13" ht="16.5" customHeight="1">
      <c r="B627" s="45"/>
      <c r="C627" s="46"/>
      <c r="D627" s="46"/>
      <c r="E627" s="46"/>
      <c r="F627" s="46"/>
      <c r="G627" s="46"/>
      <c r="H627" s="46"/>
      <c r="I627" s="46"/>
      <c r="J627" s="46"/>
      <c r="K627" s="46"/>
      <c r="L627" s="46"/>
      <c r="M627" s="46"/>
    </row>
    <row r="628" spans="2:13" ht="16.5" customHeight="1">
      <c r="B628" s="45"/>
      <c r="C628" s="46"/>
      <c r="D628" s="46"/>
      <c r="E628" s="46"/>
      <c r="F628" s="46"/>
      <c r="G628" s="46"/>
      <c r="H628" s="46"/>
      <c r="I628" s="46"/>
      <c r="J628" s="46"/>
      <c r="K628" s="46"/>
      <c r="L628" s="46"/>
      <c r="M628" s="46"/>
    </row>
    <row r="629" spans="2:13" ht="16.5" customHeight="1">
      <c r="B629" s="45"/>
      <c r="C629" s="46"/>
      <c r="D629" s="46"/>
      <c r="E629" s="46"/>
      <c r="F629" s="46"/>
      <c r="G629" s="46"/>
      <c r="H629" s="46"/>
      <c r="I629" s="46"/>
      <c r="J629" s="46"/>
      <c r="K629" s="46"/>
      <c r="L629" s="46"/>
      <c r="M629" s="46"/>
    </row>
    <row r="630" spans="2:13" ht="16.5" customHeight="1">
      <c r="B630" s="45"/>
      <c r="C630" s="46"/>
      <c r="D630" s="46"/>
      <c r="E630" s="46"/>
      <c r="F630" s="46"/>
      <c r="G630" s="46"/>
      <c r="H630" s="46"/>
      <c r="I630" s="46"/>
      <c r="J630" s="46"/>
      <c r="K630" s="46"/>
      <c r="L630" s="46"/>
      <c r="M630" s="46"/>
    </row>
    <row r="631" spans="2:13" ht="16.5" customHeight="1">
      <c r="B631" s="45"/>
      <c r="C631" s="46"/>
      <c r="D631" s="46"/>
      <c r="E631" s="46"/>
      <c r="F631" s="46"/>
      <c r="G631" s="46"/>
      <c r="H631" s="46"/>
      <c r="I631" s="46"/>
      <c r="J631" s="46"/>
      <c r="K631" s="46"/>
      <c r="L631" s="46"/>
      <c r="M631" s="46"/>
    </row>
    <row r="632" spans="2:13" ht="16.5" customHeight="1">
      <c r="B632" s="45"/>
      <c r="C632" s="46"/>
      <c r="D632" s="46"/>
      <c r="E632" s="46"/>
      <c r="F632" s="46"/>
      <c r="G632" s="46"/>
      <c r="H632" s="46"/>
      <c r="I632" s="46"/>
      <c r="J632" s="46"/>
      <c r="K632" s="46"/>
      <c r="L632" s="46"/>
      <c r="M632" s="46"/>
    </row>
    <row r="633" spans="2:13" ht="16.5" customHeight="1">
      <c r="B633" s="45"/>
      <c r="C633" s="46"/>
      <c r="D633" s="46"/>
      <c r="E633" s="46"/>
      <c r="F633" s="46"/>
      <c r="G633" s="46"/>
      <c r="H633" s="46"/>
      <c r="I633" s="46"/>
      <c r="J633" s="46"/>
      <c r="K633" s="46"/>
      <c r="L633" s="46"/>
      <c r="M633" s="46"/>
    </row>
    <row r="634" spans="2:13" ht="16.5" customHeight="1">
      <c r="B634" s="45"/>
      <c r="C634" s="46"/>
      <c r="D634" s="46"/>
      <c r="E634" s="46"/>
      <c r="F634" s="46"/>
      <c r="G634" s="46"/>
      <c r="H634" s="46"/>
      <c r="I634" s="46"/>
      <c r="J634" s="46"/>
      <c r="K634" s="46"/>
      <c r="L634" s="46"/>
      <c r="M634" s="46"/>
    </row>
    <row r="635" spans="2:13" ht="16.5" customHeight="1">
      <c r="B635" s="45"/>
      <c r="C635" s="46"/>
      <c r="D635" s="46"/>
      <c r="E635" s="46"/>
      <c r="F635" s="46"/>
      <c r="G635" s="46"/>
      <c r="H635" s="46"/>
      <c r="I635" s="46"/>
      <c r="J635" s="46"/>
      <c r="K635" s="46"/>
      <c r="L635" s="46"/>
      <c r="M635" s="46"/>
    </row>
    <row r="636" spans="2:13" ht="16.5" customHeight="1">
      <c r="B636" s="45"/>
      <c r="C636" s="46"/>
      <c r="D636" s="46"/>
      <c r="E636" s="46"/>
      <c r="F636" s="46"/>
      <c r="G636" s="46"/>
      <c r="H636" s="46"/>
      <c r="I636" s="46"/>
      <c r="J636" s="46"/>
      <c r="K636" s="46"/>
      <c r="L636" s="46"/>
      <c r="M636" s="46"/>
    </row>
    <row r="637" spans="2:13" ht="16.5" customHeight="1">
      <c r="B637" s="45"/>
      <c r="C637" s="46"/>
      <c r="D637" s="46"/>
      <c r="E637" s="46"/>
      <c r="F637" s="46"/>
      <c r="G637" s="46"/>
      <c r="H637" s="46"/>
      <c r="I637" s="46"/>
      <c r="J637" s="46"/>
      <c r="K637" s="46"/>
      <c r="L637" s="46"/>
      <c r="M637" s="46"/>
    </row>
    <row r="638" spans="2:13" ht="16.5" customHeight="1">
      <c r="B638" s="45"/>
      <c r="C638" s="46"/>
      <c r="D638" s="46"/>
      <c r="E638" s="46"/>
      <c r="F638" s="46"/>
      <c r="G638" s="46"/>
      <c r="H638" s="46"/>
      <c r="I638" s="46"/>
      <c r="J638" s="46"/>
      <c r="K638" s="46"/>
      <c r="L638" s="46"/>
      <c r="M638" s="46"/>
    </row>
    <row r="639" spans="2:13" ht="16.5" customHeight="1">
      <c r="B639" s="45"/>
      <c r="C639" s="46"/>
      <c r="D639" s="46"/>
      <c r="E639" s="46"/>
      <c r="F639" s="46"/>
      <c r="G639" s="46"/>
      <c r="H639" s="46"/>
      <c r="I639" s="46"/>
      <c r="J639" s="46"/>
      <c r="K639" s="46"/>
      <c r="L639" s="46"/>
      <c r="M639" s="46"/>
    </row>
    <row r="640" spans="2:13" ht="16.5" customHeight="1">
      <c r="B640" s="45"/>
      <c r="C640" s="46"/>
      <c r="D640" s="46"/>
      <c r="E640" s="46"/>
      <c r="F640" s="46"/>
      <c r="G640" s="46"/>
      <c r="H640" s="46"/>
      <c r="I640" s="46"/>
      <c r="J640" s="46"/>
      <c r="K640" s="46"/>
      <c r="L640" s="46"/>
      <c r="M640" s="46"/>
    </row>
    <row r="641" spans="2:13" ht="16.5" customHeight="1">
      <c r="B641" s="45"/>
      <c r="C641" s="46"/>
      <c r="D641" s="46"/>
      <c r="E641" s="46"/>
      <c r="F641" s="46"/>
      <c r="G641" s="46"/>
      <c r="H641" s="46"/>
      <c r="I641" s="46"/>
      <c r="J641" s="46"/>
      <c r="K641" s="46"/>
      <c r="L641" s="46"/>
      <c r="M641" s="46"/>
    </row>
    <row r="642" spans="2:13" ht="16.5" customHeight="1">
      <c r="B642" s="45"/>
      <c r="C642" s="46"/>
      <c r="D642" s="46"/>
      <c r="E642" s="46"/>
      <c r="F642" s="46"/>
      <c r="G642" s="46"/>
      <c r="H642" s="46"/>
      <c r="I642" s="46"/>
      <c r="J642" s="46"/>
      <c r="K642" s="46"/>
      <c r="L642" s="46"/>
      <c r="M642" s="46"/>
    </row>
    <row r="643" spans="2:13" ht="16.5" customHeight="1">
      <c r="B643" s="45"/>
      <c r="C643" s="46"/>
      <c r="D643" s="46"/>
      <c r="E643" s="46"/>
      <c r="F643" s="46"/>
      <c r="G643" s="46"/>
      <c r="H643" s="46"/>
      <c r="I643" s="46"/>
      <c r="J643" s="46"/>
      <c r="K643" s="46"/>
      <c r="L643" s="46"/>
      <c r="M643" s="46"/>
    </row>
    <row r="644" spans="2:13" ht="16.5" customHeight="1">
      <c r="B644" s="45"/>
      <c r="C644" s="46"/>
      <c r="D644" s="46"/>
      <c r="E644" s="46"/>
      <c r="F644" s="46"/>
      <c r="G644" s="46"/>
      <c r="H644" s="46"/>
      <c r="I644" s="46"/>
      <c r="J644" s="46"/>
      <c r="K644" s="46"/>
      <c r="L644" s="46"/>
      <c r="M644" s="46"/>
    </row>
    <row r="645" spans="2:13" ht="16.5" customHeight="1">
      <c r="B645" s="45"/>
      <c r="C645" s="46"/>
      <c r="D645" s="46"/>
      <c r="E645" s="46"/>
      <c r="F645" s="46"/>
      <c r="G645" s="46"/>
      <c r="H645" s="46"/>
      <c r="I645" s="46"/>
      <c r="J645" s="46"/>
      <c r="K645" s="46"/>
      <c r="L645" s="46"/>
      <c r="M645" s="46"/>
    </row>
    <row r="646" spans="2:13" ht="16.5" customHeight="1">
      <c r="B646" s="45"/>
      <c r="C646" s="46"/>
      <c r="D646" s="46"/>
      <c r="E646" s="46"/>
      <c r="F646" s="46"/>
      <c r="G646" s="46"/>
      <c r="H646" s="46"/>
      <c r="I646" s="46"/>
      <c r="J646" s="46"/>
      <c r="K646" s="46"/>
      <c r="L646" s="46"/>
      <c r="M646" s="46"/>
    </row>
    <row r="647" spans="2:13" ht="16.5" customHeight="1">
      <c r="B647" s="45"/>
      <c r="C647" s="46"/>
      <c r="D647" s="46"/>
      <c r="E647" s="46"/>
      <c r="F647" s="46"/>
      <c r="G647" s="46"/>
      <c r="H647" s="46"/>
      <c r="I647" s="46"/>
      <c r="J647" s="46"/>
      <c r="K647" s="46"/>
      <c r="L647" s="46"/>
      <c r="M647" s="46"/>
    </row>
    <row r="648" spans="2:13" ht="16.5" customHeight="1">
      <c r="B648" s="45"/>
      <c r="C648" s="46"/>
      <c r="D648" s="46"/>
      <c r="E648" s="46"/>
      <c r="F648" s="46"/>
      <c r="G648" s="46"/>
      <c r="H648" s="46"/>
      <c r="I648" s="46"/>
      <c r="J648" s="46"/>
      <c r="K648" s="46"/>
      <c r="L648" s="46"/>
      <c r="M648" s="46"/>
    </row>
    <row r="649" spans="2:13" ht="16.5" customHeight="1">
      <c r="B649" s="45"/>
      <c r="C649" s="46"/>
      <c r="D649" s="46"/>
      <c r="E649" s="46"/>
      <c r="F649" s="46"/>
      <c r="G649" s="46"/>
      <c r="H649" s="46"/>
      <c r="I649" s="46"/>
      <c r="J649" s="46"/>
      <c r="K649" s="46"/>
      <c r="L649" s="46"/>
      <c r="M649" s="46"/>
    </row>
    <row r="650" spans="2:13" ht="16.5" customHeight="1">
      <c r="B650" s="45"/>
      <c r="C650" s="46"/>
      <c r="D650" s="46"/>
      <c r="E650" s="46"/>
      <c r="F650" s="46"/>
      <c r="G650" s="46"/>
      <c r="H650" s="46"/>
      <c r="I650" s="46"/>
      <c r="J650" s="46"/>
      <c r="K650" s="46"/>
      <c r="L650" s="46"/>
      <c r="M650" s="46"/>
    </row>
    <row r="651" spans="2:13" ht="16.5" customHeight="1">
      <c r="B651" s="45"/>
      <c r="C651" s="46"/>
      <c r="D651" s="46"/>
      <c r="E651" s="46"/>
      <c r="F651" s="46"/>
      <c r="G651" s="46"/>
      <c r="H651" s="46"/>
      <c r="I651" s="46"/>
      <c r="J651" s="46"/>
      <c r="K651" s="46"/>
      <c r="L651" s="46"/>
      <c r="M651" s="46"/>
    </row>
    <row r="652" spans="2:13" ht="16.5" customHeight="1">
      <c r="B652" s="45"/>
      <c r="C652" s="46"/>
      <c r="D652" s="46"/>
      <c r="E652" s="46"/>
      <c r="F652" s="46"/>
      <c r="G652" s="46"/>
      <c r="H652" s="46"/>
      <c r="I652" s="46"/>
      <c r="J652" s="46"/>
      <c r="K652" s="46"/>
      <c r="L652" s="46"/>
      <c r="M652" s="46"/>
    </row>
    <row r="653" spans="2:13" ht="16.5" customHeight="1">
      <c r="B653" s="45"/>
      <c r="C653" s="46"/>
      <c r="D653" s="46"/>
      <c r="E653" s="46"/>
      <c r="F653" s="46"/>
      <c r="G653" s="46"/>
      <c r="H653" s="46"/>
      <c r="I653" s="46"/>
      <c r="J653" s="46"/>
      <c r="K653" s="46"/>
      <c r="L653" s="46"/>
      <c r="M653" s="46"/>
    </row>
    <row r="654" spans="2:13" ht="16.5" customHeight="1">
      <c r="B654" s="45"/>
      <c r="C654" s="46"/>
      <c r="D654" s="46"/>
      <c r="E654" s="46"/>
      <c r="F654" s="46"/>
      <c r="G654" s="46"/>
      <c r="H654" s="46"/>
      <c r="I654" s="46"/>
      <c r="J654" s="46"/>
      <c r="K654" s="46"/>
      <c r="L654" s="46"/>
      <c r="M654" s="46"/>
    </row>
    <row r="655" spans="2:13" ht="16.5" customHeight="1">
      <c r="B655" s="45"/>
      <c r="C655" s="46"/>
      <c r="D655" s="46"/>
      <c r="E655" s="46"/>
      <c r="F655" s="46"/>
      <c r="G655" s="46"/>
      <c r="H655" s="46"/>
      <c r="I655" s="46"/>
      <c r="J655" s="46"/>
      <c r="K655" s="46"/>
      <c r="L655" s="46"/>
      <c r="M655" s="46"/>
    </row>
    <row r="656" spans="2:13" ht="16.5" customHeight="1">
      <c r="B656" s="45"/>
      <c r="C656" s="46"/>
      <c r="D656" s="46"/>
      <c r="E656" s="46"/>
      <c r="F656" s="46"/>
      <c r="G656" s="46"/>
      <c r="H656" s="46"/>
      <c r="I656" s="46"/>
      <c r="J656" s="46"/>
      <c r="K656" s="46"/>
      <c r="L656" s="46"/>
      <c r="M656" s="46"/>
    </row>
    <row r="657" spans="2:13" ht="16.5" customHeight="1">
      <c r="B657" s="45"/>
      <c r="C657" s="46"/>
      <c r="D657" s="46"/>
      <c r="E657" s="46"/>
      <c r="F657" s="46"/>
      <c r="G657" s="46"/>
      <c r="H657" s="46"/>
      <c r="I657" s="46"/>
      <c r="J657" s="46"/>
      <c r="K657" s="46"/>
      <c r="L657" s="46"/>
      <c r="M657" s="46"/>
    </row>
    <row r="658" spans="2:13" ht="16.5" customHeight="1">
      <c r="B658" s="45"/>
      <c r="C658" s="46"/>
      <c r="D658" s="46"/>
      <c r="E658" s="46"/>
      <c r="F658" s="46"/>
      <c r="G658" s="46"/>
      <c r="H658" s="46"/>
      <c r="I658" s="46"/>
      <c r="J658" s="46"/>
      <c r="K658" s="46"/>
      <c r="L658" s="46"/>
      <c r="M658" s="46"/>
    </row>
    <row r="659" spans="2:13" ht="16.5" customHeight="1">
      <c r="B659" s="45"/>
      <c r="C659" s="46"/>
      <c r="D659" s="46"/>
      <c r="E659" s="46"/>
      <c r="F659" s="46"/>
      <c r="G659" s="46"/>
      <c r="H659" s="46"/>
      <c r="I659" s="46"/>
      <c r="J659" s="46"/>
      <c r="K659" s="46"/>
      <c r="L659" s="46"/>
      <c r="M659" s="46"/>
    </row>
    <row r="660" spans="2:13" ht="16.5" customHeight="1">
      <c r="B660" s="45"/>
      <c r="C660" s="46"/>
      <c r="D660" s="46"/>
      <c r="E660" s="46"/>
      <c r="F660" s="46"/>
      <c r="G660" s="46"/>
      <c r="H660" s="46"/>
      <c r="I660" s="46"/>
      <c r="J660" s="46"/>
      <c r="K660" s="46"/>
      <c r="L660" s="46"/>
      <c r="M660" s="46"/>
    </row>
    <row r="661" spans="2:13" ht="16.5" customHeight="1">
      <c r="B661" s="45"/>
      <c r="C661" s="46"/>
      <c r="D661" s="46"/>
      <c r="E661" s="46"/>
      <c r="F661" s="46"/>
      <c r="G661" s="46"/>
      <c r="H661" s="46"/>
      <c r="I661" s="46"/>
      <c r="J661" s="46"/>
      <c r="K661" s="46"/>
      <c r="L661" s="46"/>
      <c r="M661" s="46"/>
    </row>
    <row r="662" spans="2:13" ht="16.5" customHeight="1">
      <c r="B662" s="45"/>
      <c r="C662" s="46"/>
      <c r="D662" s="46"/>
      <c r="E662" s="46"/>
      <c r="F662" s="46"/>
      <c r="G662" s="46"/>
      <c r="H662" s="46"/>
      <c r="I662" s="46"/>
      <c r="J662" s="46"/>
      <c r="K662" s="46"/>
      <c r="L662" s="46"/>
      <c r="M662" s="46"/>
    </row>
    <row r="663" spans="2:13" ht="16.5" customHeight="1">
      <c r="B663" s="45"/>
      <c r="C663" s="46"/>
      <c r="D663" s="46"/>
      <c r="E663" s="46"/>
      <c r="F663" s="46"/>
      <c r="G663" s="46"/>
      <c r="H663" s="46"/>
      <c r="I663" s="46"/>
      <c r="J663" s="46"/>
      <c r="K663" s="46"/>
      <c r="L663" s="46"/>
      <c r="M663" s="46"/>
    </row>
    <row r="664" spans="2:13" ht="16.5" customHeight="1">
      <c r="B664" s="45"/>
      <c r="C664" s="46"/>
      <c r="D664" s="46"/>
      <c r="E664" s="46"/>
      <c r="F664" s="46"/>
      <c r="G664" s="46"/>
      <c r="H664" s="46"/>
      <c r="I664" s="46"/>
      <c r="J664" s="46"/>
      <c r="K664" s="46"/>
      <c r="L664" s="46"/>
      <c r="M664" s="46"/>
    </row>
    <row r="665" spans="2:13" ht="16.5" customHeight="1">
      <c r="B665" s="45"/>
      <c r="C665" s="46"/>
      <c r="D665" s="46"/>
      <c r="E665" s="46"/>
      <c r="F665" s="46"/>
      <c r="G665" s="46"/>
      <c r="H665" s="46"/>
      <c r="I665" s="46"/>
      <c r="J665" s="46"/>
      <c r="K665" s="46"/>
      <c r="L665" s="46"/>
      <c r="M665" s="46"/>
    </row>
    <row r="666" spans="2:13" ht="16.5" customHeight="1">
      <c r="B666" s="45"/>
      <c r="C666" s="46"/>
      <c r="D666" s="46"/>
      <c r="E666" s="46"/>
      <c r="F666" s="46"/>
      <c r="G666" s="46"/>
      <c r="H666" s="46"/>
      <c r="I666" s="46"/>
      <c r="J666" s="46"/>
      <c r="K666" s="46"/>
      <c r="L666" s="46"/>
      <c r="M666" s="46"/>
    </row>
    <row r="667" spans="2:13" ht="16.5" customHeight="1">
      <c r="B667" s="45"/>
      <c r="C667" s="46"/>
      <c r="D667" s="46"/>
      <c r="E667" s="46"/>
      <c r="F667" s="46"/>
      <c r="G667" s="46"/>
      <c r="H667" s="46"/>
      <c r="I667" s="46"/>
      <c r="J667" s="46"/>
      <c r="K667" s="46"/>
      <c r="L667" s="46"/>
      <c r="M667" s="46"/>
    </row>
    <row r="668" spans="2:13" ht="16.5" customHeight="1">
      <c r="B668" s="45"/>
      <c r="C668" s="46"/>
      <c r="D668" s="46"/>
      <c r="E668" s="46"/>
      <c r="F668" s="46"/>
      <c r="G668" s="46"/>
      <c r="H668" s="46"/>
      <c r="I668" s="46"/>
      <c r="J668" s="46"/>
      <c r="K668" s="46"/>
      <c r="L668" s="46"/>
      <c r="M668" s="46"/>
    </row>
    <row r="669" spans="2:13" ht="16.5" customHeight="1">
      <c r="B669" s="45"/>
      <c r="C669" s="46"/>
      <c r="D669" s="46"/>
      <c r="E669" s="46"/>
      <c r="F669" s="46"/>
      <c r="G669" s="46"/>
      <c r="H669" s="46"/>
      <c r="I669" s="46"/>
      <c r="J669" s="46"/>
      <c r="K669" s="46"/>
      <c r="L669" s="46"/>
      <c r="M669" s="46"/>
    </row>
    <row r="670" spans="2:13" ht="16.5" customHeight="1">
      <c r="B670" s="45"/>
      <c r="C670" s="46"/>
      <c r="D670" s="46"/>
      <c r="E670" s="46"/>
      <c r="F670" s="46"/>
      <c r="G670" s="46"/>
      <c r="H670" s="46"/>
      <c r="I670" s="46"/>
      <c r="J670" s="46"/>
      <c r="K670" s="46"/>
      <c r="L670" s="46"/>
      <c r="M670" s="46"/>
    </row>
    <row r="671" spans="2:13" ht="16.5" customHeight="1">
      <c r="B671" s="45"/>
      <c r="C671" s="46"/>
      <c r="D671" s="46"/>
      <c r="E671" s="46"/>
      <c r="F671" s="46"/>
      <c r="G671" s="46"/>
      <c r="H671" s="46"/>
      <c r="I671" s="46"/>
      <c r="J671" s="46"/>
      <c r="K671" s="46"/>
      <c r="L671" s="46"/>
      <c r="M671" s="46"/>
    </row>
    <row r="672" spans="2:13" ht="16.5" customHeight="1">
      <c r="B672" s="45"/>
      <c r="C672" s="46"/>
      <c r="D672" s="46"/>
      <c r="E672" s="46"/>
      <c r="F672" s="46"/>
      <c r="G672" s="46"/>
      <c r="H672" s="46"/>
      <c r="I672" s="46"/>
      <c r="J672" s="46"/>
      <c r="K672" s="46"/>
      <c r="L672" s="46"/>
      <c r="M672" s="46"/>
    </row>
    <row r="673" spans="2:13" ht="16.5" customHeight="1">
      <c r="B673" s="45"/>
      <c r="C673" s="46"/>
      <c r="D673" s="46"/>
      <c r="E673" s="46"/>
      <c r="F673" s="46"/>
      <c r="G673" s="46"/>
      <c r="H673" s="46"/>
      <c r="I673" s="46"/>
      <c r="J673" s="46"/>
      <c r="K673" s="46"/>
      <c r="L673" s="46"/>
      <c r="M673" s="46"/>
    </row>
    <row r="674" spans="2:13" ht="16.5" customHeight="1">
      <c r="B674" s="45"/>
      <c r="C674" s="46"/>
      <c r="D674" s="46"/>
      <c r="E674" s="46"/>
      <c r="F674" s="46"/>
      <c r="G674" s="46"/>
      <c r="H674" s="46"/>
      <c r="I674" s="46"/>
      <c r="J674" s="46"/>
      <c r="K674" s="46"/>
      <c r="L674" s="46"/>
      <c r="M674" s="46"/>
    </row>
    <row r="675" spans="2:13" ht="16.5" customHeight="1">
      <c r="B675" s="45"/>
      <c r="C675" s="46"/>
      <c r="D675" s="46"/>
      <c r="E675" s="46"/>
      <c r="F675" s="46"/>
      <c r="G675" s="46"/>
      <c r="H675" s="46"/>
      <c r="I675" s="46"/>
      <c r="J675" s="46"/>
      <c r="K675" s="46"/>
      <c r="L675" s="46"/>
      <c r="M675" s="46"/>
    </row>
    <row r="676" spans="2:13" ht="16.5" customHeight="1">
      <c r="B676" s="45"/>
      <c r="C676" s="46"/>
      <c r="D676" s="46"/>
      <c r="E676" s="46"/>
      <c r="F676" s="46"/>
      <c r="G676" s="46"/>
      <c r="H676" s="46"/>
      <c r="I676" s="46"/>
      <c r="J676" s="46"/>
      <c r="K676" s="46"/>
      <c r="L676" s="46"/>
      <c r="M676" s="46"/>
    </row>
    <row r="677" spans="2:13" ht="16.5" customHeight="1">
      <c r="B677" s="45"/>
      <c r="C677" s="46"/>
      <c r="D677" s="46"/>
      <c r="E677" s="46"/>
      <c r="F677" s="46"/>
      <c r="G677" s="46"/>
      <c r="H677" s="46"/>
      <c r="I677" s="46"/>
      <c r="J677" s="46"/>
      <c r="K677" s="46"/>
      <c r="L677" s="46"/>
      <c r="M677" s="46"/>
    </row>
    <row r="678" spans="2:13" ht="16.5" customHeight="1">
      <c r="B678" s="45"/>
      <c r="C678" s="46"/>
      <c r="D678" s="46"/>
      <c r="E678" s="46"/>
      <c r="F678" s="46"/>
      <c r="G678" s="46"/>
      <c r="H678" s="46"/>
      <c r="I678" s="46"/>
      <c r="J678" s="46"/>
      <c r="K678" s="46"/>
      <c r="L678" s="46"/>
      <c r="M678" s="46"/>
    </row>
    <row r="679" spans="2:13" ht="16.5" customHeight="1">
      <c r="B679" s="45"/>
      <c r="C679" s="46"/>
      <c r="D679" s="46"/>
      <c r="E679" s="46"/>
      <c r="F679" s="46"/>
      <c r="G679" s="46"/>
      <c r="H679" s="46"/>
      <c r="I679" s="46"/>
      <c r="J679" s="46"/>
      <c r="K679" s="46"/>
      <c r="L679" s="46"/>
      <c r="M679" s="46"/>
    </row>
    <row r="680" spans="2:13" ht="16.5" customHeight="1">
      <c r="B680" s="45"/>
      <c r="C680" s="46"/>
      <c r="D680" s="46"/>
      <c r="E680" s="46"/>
      <c r="F680" s="46"/>
      <c r="G680" s="46"/>
      <c r="H680" s="46"/>
      <c r="I680" s="46"/>
      <c r="J680" s="46"/>
      <c r="K680" s="46"/>
      <c r="L680" s="46"/>
      <c r="M680" s="46"/>
    </row>
    <row r="681" spans="2:13" ht="16.5" customHeight="1">
      <c r="B681" s="45"/>
      <c r="C681" s="46"/>
      <c r="D681" s="46"/>
      <c r="E681" s="46"/>
      <c r="F681" s="46"/>
      <c r="G681" s="46"/>
      <c r="H681" s="46"/>
      <c r="I681" s="46"/>
      <c r="J681" s="46"/>
      <c r="K681" s="46"/>
      <c r="L681" s="46"/>
      <c r="M681" s="46"/>
    </row>
    <row r="682" spans="2:13" ht="16.5" customHeight="1">
      <c r="B682" s="45"/>
      <c r="C682" s="46"/>
      <c r="D682" s="46"/>
      <c r="E682" s="46"/>
      <c r="F682" s="46"/>
      <c r="G682" s="46"/>
      <c r="H682" s="46"/>
      <c r="I682" s="46"/>
      <c r="J682" s="46"/>
      <c r="K682" s="46"/>
      <c r="L682" s="46"/>
      <c r="M682" s="46"/>
    </row>
    <row r="683" spans="2:13" ht="16.5" customHeight="1">
      <c r="B683" s="45"/>
      <c r="C683" s="46"/>
      <c r="D683" s="46"/>
      <c r="E683" s="46"/>
      <c r="F683" s="46"/>
      <c r="G683" s="46"/>
      <c r="H683" s="46"/>
      <c r="I683" s="46"/>
      <c r="J683" s="46"/>
      <c r="K683" s="46"/>
      <c r="L683" s="46"/>
      <c r="M683" s="46"/>
    </row>
    <row r="684" spans="2:13" ht="16.5" customHeight="1">
      <c r="B684" s="45"/>
      <c r="C684" s="46"/>
      <c r="D684" s="46"/>
      <c r="E684" s="46"/>
      <c r="F684" s="46"/>
      <c r="G684" s="46"/>
      <c r="H684" s="46"/>
      <c r="I684" s="46"/>
      <c r="J684" s="46"/>
      <c r="K684" s="46"/>
      <c r="L684" s="46"/>
      <c r="M684" s="46"/>
    </row>
    <row r="685" spans="2:13" ht="16.5" customHeight="1">
      <c r="B685" s="45"/>
      <c r="C685" s="46"/>
      <c r="D685" s="46"/>
      <c r="E685" s="46"/>
      <c r="F685" s="46"/>
      <c r="G685" s="46"/>
      <c r="H685" s="46"/>
      <c r="I685" s="46"/>
      <c r="J685" s="46"/>
      <c r="K685" s="46"/>
      <c r="L685" s="46"/>
      <c r="M685" s="46"/>
    </row>
    <row r="686" spans="2:13" ht="16.5" customHeight="1">
      <c r="B686" s="45"/>
      <c r="C686" s="46"/>
      <c r="D686" s="46"/>
      <c r="E686" s="46"/>
      <c r="F686" s="46"/>
      <c r="G686" s="46"/>
      <c r="H686" s="46"/>
      <c r="I686" s="46"/>
      <c r="J686" s="46"/>
      <c r="K686" s="46"/>
      <c r="L686" s="46"/>
      <c r="M686" s="46"/>
    </row>
    <row r="687" spans="2:13" ht="16.5" customHeight="1">
      <c r="B687" s="45"/>
      <c r="C687" s="46"/>
      <c r="D687" s="46"/>
      <c r="E687" s="46"/>
      <c r="F687" s="46"/>
      <c r="G687" s="46"/>
      <c r="H687" s="46"/>
      <c r="I687" s="46"/>
      <c r="J687" s="46"/>
      <c r="K687" s="46"/>
      <c r="L687" s="46"/>
      <c r="M687" s="46"/>
    </row>
    <row r="688" spans="2:13" ht="16.5" customHeight="1">
      <c r="B688" s="45"/>
      <c r="C688" s="46"/>
      <c r="D688" s="46"/>
      <c r="E688" s="46"/>
      <c r="F688" s="46"/>
      <c r="G688" s="46"/>
      <c r="H688" s="46"/>
      <c r="I688" s="46"/>
      <c r="J688" s="46"/>
      <c r="K688" s="46"/>
      <c r="L688" s="46"/>
      <c r="M688" s="46"/>
    </row>
    <row r="689" spans="2:13" ht="16.5" customHeight="1">
      <c r="B689" s="45"/>
      <c r="C689" s="46"/>
      <c r="D689" s="46"/>
      <c r="E689" s="46"/>
      <c r="F689" s="46"/>
      <c r="G689" s="46"/>
      <c r="H689" s="46"/>
      <c r="I689" s="46"/>
      <c r="J689" s="46"/>
      <c r="K689" s="46"/>
      <c r="L689" s="46"/>
      <c r="M689" s="46"/>
    </row>
    <row r="690" spans="2:13" ht="16.5" customHeight="1">
      <c r="B690" s="45"/>
      <c r="C690" s="46"/>
      <c r="D690" s="46"/>
      <c r="E690" s="46"/>
      <c r="F690" s="46"/>
      <c r="G690" s="46"/>
      <c r="H690" s="46"/>
      <c r="I690" s="46"/>
      <c r="J690" s="46"/>
      <c r="K690" s="46"/>
      <c r="L690" s="46"/>
      <c r="M690" s="46"/>
    </row>
    <row r="691" spans="2:13" ht="16.5" customHeight="1">
      <c r="B691" s="45"/>
      <c r="C691" s="46"/>
      <c r="D691" s="46"/>
      <c r="E691" s="46"/>
      <c r="F691" s="46"/>
      <c r="G691" s="46"/>
      <c r="H691" s="46"/>
      <c r="I691" s="46"/>
      <c r="J691" s="46"/>
      <c r="K691" s="46"/>
      <c r="L691" s="46"/>
      <c r="M691" s="46"/>
    </row>
    <row r="692" spans="2:13" ht="16.5" customHeight="1">
      <c r="B692" s="45"/>
      <c r="C692" s="46"/>
      <c r="D692" s="46"/>
      <c r="E692" s="46"/>
      <c r="F692" s="46"/>
      <c r="G692" s="46"/>
      <c r="H692" s="46"/>
      <c r="I692" s="46"/>
      <c r="J692" s="46"/>
      <c r="K692" s="46"/>
      <c r="L692" s="46"/>
      <c r="M692" s="46"/>
    </row>
    <row r="693" spans="2:13" ht="16.5" customHeight="1">
      <c r="B693" s="45"/>
      <c r="C693" s="46"/>
      <c r="D693" s="46"/>
      <c r="E693" s="46"/>
      <c r="F693" s="46"/>
      <c r="G693" s="46"/>
      <c r="H693" s="46"/>
      <c r="I693" s="46"/>
      <c r="J693" s="46"/>
      <c r="K693" s="46"/>
      <c r="L693" s="46"/>
      <c r="M693" s="46"/>
    </row>
    <row r="694" spans="2:13" ht="16.5" customHeight="1">
      <c r="B694" s="45"/>
      <c r="C694" s="46"/>
      <c r="D694" s="46"/>
      <c r="E694" s="46"/>
      <c r="F694" s="46"/>
      <c r="G694" s="46"/>
      <c r="H694" s="46"/>
      <c r="I694" s="46"/>
      <c r="J694" s="46"/>
      <c r="K694" s="46"/>
      <c r="L694" s="46"/>
      <c r="M694" s="46"/>
    </row>
    <row r="695" spans="2:13" ht="16.5" customHeight="1">
      <c r="B695" s="45"/>
      <c r="C695" s="46"/>
      <c r="D695" s="46"/>
      <c r="E695" s="46"/>
      <c r="F695" s="46"/>
      <c r="G695" s="46"/>
      <c r="H695" s="46"/>
      <c r="I695" s="46"/>
      <c r="J695" s="46"/>
      <c r="K695" s="46"/>
      <c r="L695" s="46"/>
      <c r="M695" s="46"/>
    </row>
    <row r="696" spans="2:13" ht="16.5" customHeight="1">
      <c r="B696" s="45"/>
      <c r="C696" s="46"/>
      <c r="D696" s="46"/>
      <c r="E696" s="46"/>
      <c r="F696" s="46"/>
      <c r="G696" s="46"/>
      <c r="H696" s="46"/>
      <c r="I696" s="46"/>
      <c r="J696" s="46"/>
      <c r="K696" s="46"/>
      <c r="L696" s="46"/>
      <c r="M696" s="46"/>
    </row>
    <row r="697" spans="2:13" ht="16.5" customHeight="1">
      <c r="B697" s="45"/>
      <c r="C697" s="46"/>
      <c r="D697" s="46"/>
      <c r="E697" s="46"/>
      <c r="F697" s="46"/>
      <c r="G697" s="46"/>
      <c r="H697" s="46"/>
      <c r="I697" s="46"/>
      <c r="J697" s="46"/>
      <c r="K697" s="46"/>
      <c r="L697" s="46"/>
      <c r="M697" s="46"/>
    </row>
    <row r="698" spans="2:13" ht="16.5" customHeight="1">
      <c r="B698" s="45"/>
      <c r="C698" s="46"/>
      <c r="D698" s="46"/>
      <c r="E698" s="46"/>
      <c r="F698" s="46"/>
      <c r="G698" s="46"/>
      <c r="H698" s="46"/>
      <c r="I698" s="46"/>
      <c r="J698" s="46"/>
      <c r="K698" s="46"/>
      <c r="L698" s="46"/>
      <c r="M698" s="46"/>
    </row>
    <row r="699" spans="2:13" ht="16.5" customHeight="1">
      <c r="B699" s="45"/>
      <c r="C699" s="46"/>
      <c r="D699" s="46"/>
      <c r="E699" s="46"/>
      <c r="F699" s="46"/>
      <c r="G699" s="46"/>
      <c r="H699" s="46"/>
      <c r="I699" s="46"/>
      <c r="J699" s="46"/>
      <c r="K699" s="46"/>
      <c r="L699" s="46"/>
      <c r="M699" s="46"/>
    </row>
    <row r="700" spans="2:13" ht="16.5" customHeight="1">
      <c r="B700" s="45"/>
      <c r="C700" s="46"/>
      <c r="D700" s="46"/>
      <c r="E700" s="46"/>
      <c r="F700" s="46"/>
      <c r="G700" s="46"/>
      <c r="H700" s="46"/>
      <c r="I700" s="46"/>
      <c r="J700" s="46"/>
      <c r="K700" s="46"/>
      <c r="L700" s="46"/>
      <c r="M700" s="46"/>
    </row>
    <row r="701" spans="2:13" ht="16.5" customHeight="1">
      <c r="B701" s="45"/>
      <c r="C701" s="46"/>
      <c r="D701" s="46"/>
      <c r="E701" s="46"/>
      <c r="F701" s="46"/>
      <c r="G701" s="46"/>
      <c r="H701" s="46"/>
      <c r="I701" s="46"/>
      <c r="J701" s="46"/>
      <c r="K701" s="46"/>
      <c r="L701" s="46"/>
      <c r="M701" s="46"/>
    </row>
    <row r="702" spans="2:13" ht="16.5" customHeight="1">
      <c r="B702" s="45"/>
      <c r="C702" s="46"/>
      <c r="D702" s="46"/>
      <c r="E702" s="46"/>
      <c r="F702" s="46"/>
      <c r="G702" s="46"/>
      <c r="H702" s="46"/>
      <c r="I702" s="46"/>
      <c r="J702" s="46"/>
      <c r="K702" s="46"/>
      <c r="L702" s="46"/>
      <c r="M702" s="46"/>
    </row>
    <row r="703" spans="2:13" ht="16.5" customHeight="1">
      <c r="B703" s="45"/>
      <c r="C703" s="46"/>
      <c r="D703" s="46"/>
      <c r="E703" s="46"/>
      <c r="F703" s="46"/>
      <c r="G703" s="46"/>
      <c r="H703" s="46"/>
      <c r="I703" s="46"/>
      <c r="J703" s="46"/>
      <c r="K703" s="46"/>
      <c r="L703" s="46"/>
      <c r="M703" s="46"/>
    </row>
    <row r="704" spans="2:13" ht="16.5" customHeight="1">
      <c r="B704" s="45"/>
      <c r="C704" s="46"/>
      <c r="D704" s="46"/>
      <c r="E704" s="46"/>
      <c r="F704" s="46"/>
      <c r="G704" s="46"/>
      <c r="H704" s="46"/>
      <c r="I704" s="46"/>
      <c r="J704" s="46"/>
      <c r="K704" s="46"/>
      <c r="L704" s="46"/>
      <c r="M704" s="46"/>
    </row>
    <row r="705" spans="2:13" ht="16.5" customHeight="1">
      <c r="B705" s="45"/>
      <c r="C705" s="46"/>
      <c r="D705" s="46"/>
      <c r="E705" s="46"/>
      <c r="F705" s="46"/>
      <c r="G705" s="46"/>
      <c r="H705" s="46"/>
      <c r="I705" s="46"/>
      <c r="J705" s="46"/>
      <c r="K705" s="46"/>
      <c r="L705" s="46"/>
      <c r="M705" s="46"/>
    </row>
    <row r="706" spans="2:13" ht="16.5" customHeight="1">
      <c r="B706" s="45"/>
      <c r="C706" s="46"/>
      <c r="D706" s="46"/>
      <c r="E706" s="46"/>
      <c r="F706" s="46"/>
      <c r="G706" s="46"/>
      <c r="H706" s="46"/>
      <c r="I706" s="46"/>
      <c r="J706" s="46"/>
      <c r="K706" s="46"/>
      <c r="L706" s="46"/>
      <c r="M706" s="46"/>
    </row>
    <row r="707" spans="2:13" ht="16.5" customHeight="1">
      <c r="B707" s="45"/>
      <c r="C707" s="46"/>
      <c r="D707" s="46"/>
      <c r="E707" s="46"/>
      <c r="F707" s="46"/>
      <c r="G707" s="46"/>
      <c r="H707" s="46"/>
      <c r="I707" s="46"/>
      <c r="J707" s="46"/>
      <c r="K707" s="46"/>
      <c r="L707" s="46"/>
      <c r="M707" s="46"/>
    </row>
    <row r="708" spans="2:13" ht="16.5" customHeight="1">
      <c r="B708" s="45"/>
      <c r="C708" s="46"/>
      <c r="D708" s="46"/>
      <c r="E708" s="46"/>
      <c r="F708" s="46"/>
      <c r="G708" s="46"/>
      <c r="H708" s="46"/>
      <c r="I708" s="46"/>
      <c r="J708" s="46"/>
      <c r="K708" s="46"/>
      <c r="L708" s="46"/>
      <c r="M708" s="46"/>
    </row>
    <row r="709" spans="2:13" ht="16.5" customHeight="1">
      <c r="B709" s="45"/>
      <c r="C709" s="46"/>
      <c r="D709" s="46"/>
      <c r="E709" s="46"/>
      <c r="F709" s="46"/>
      <c r="G709" s="46"/>
      <c r="H709" s="46"/>
      <c r="I709" s="46"/>
      <c r="J709" s="46"/>
      <c r="K709" s="46"/>
      <c r="L709" s="46"/>
      <c r="M709" s="46"/>
    </row>
    <row r="710" spans="2:13" ht="16.5" customHeight="1">
      <c r="B710" s="45"/>
      <c r="C710" s="46"/>
      <c r="D710" s="46"/>
      <c r="E710" s="46"/>
      <c r="F710" s="46"/>
      <c r="G710" s="46"/>
      <c r="H710" s="46"/>
      <c r="I710" s="46"/>
      <c r="J710" s="46"/>
      <c r="K710" s="46"/>
      <c r="L710" s="46"/>
      <c r="M710" s="46"/>
    </row>
    <row r="711" spans="2:13" ht="16.5" customHeight="1">
      <c r="B711" s="45"/>
      <c r="C711" s="46"/>
      <c r="D711" s="46"/>
      <c r="E711" s="46"/>
      <c r="F711" s="46"/>
      <c r="G711" s="46"/>
      <c r="H711" s="46"/>
      <c r="I711" s="46"/>
      <c r="J711" s="46"/>
      <c r="K711" s="46"/>
      <c r="L711" s="46"/>
      <c r="M711" s="46"/>
    </row>
    <row r="712" spans="2:13" ht="16.5" customHeight="1">
      <c r="B712" s="45"/>
      <c r="C712" s="46"/>
      <c r="D712" s="46"/>
      <c r="E712" s="46"/>
      <c r="F712" s="46"/>
      <c r="G712" s="46"/>
      <c r="H712" s="46"/>
      <c r="I712" s="46"/>
      <c r="J712" s="46"/>
      <c r="K712" s="46"/>
      <c r="L712" s="46"/>
      <c r="M712" s="46"/>
    </row>
    <row r="713" spans="2:13" ht="16.5" customHeight="1">
      <c r="B713" s="45"/>
      <c r="C713" s="46"/>
      <c r="D713" s="46"/>
      <c r="E713" s="46"/>
      <c r="F713" s="46"/>
      <c r="G713" s="46"/>
      <c r="H713" s="46"/>
      <c r="I713" s="46"/>
      <c r="J713" s="46"/>
      <c r="K713" s="46"/>
      <c r="L713" s="46"/>
      <c r="M713" s="46"/>
    </row>
    <row r="714" spans="2:13" ht="16.5" customHeight="1">
      <c r="B714" s="45"/>
      <c r="C714" s="46"/>
      <c r="D714" s="46"/>
      <c r="E714" s="46"/>
      <c r="F714" s="46"/>
      <c r="G714" s="46"/>
      <c r="H714" s="46"/>
      <c r="I714" s="46"/>
      <c r="J714" s="46"/>
      <c r="K714" s="46"/>
      <c r="L714" s="46"/>
      <c r="M714" s="46"/>
    </row>
    <row r="715" spans="2:13" ht="16.5" customHeight="1">
      <c r="B715" s="45"/>
      <c r="C715" s="46"/>
      <c r="D715" s="46"/>
      <c r="E715" s="46"/>
      <c r="F715" s="46"/>
      <c r="G715" s="46"/>
      <c r="H715" s="46"/>
      <c r="I715" s="46"/>
      <c r="J715" s="46"/>
      <c r="K715" s="46"/>
      <c r="L715" s="46"/>
      <c r="M715" s="46"/>
    </row>
    <row r="716" spans="2:13" ht="16.5" customHeight="1">
      <c r="B716" s="45"/>
      <c r="C716" s="46"/>
      <c r="D716" s="46"/>
      <c r="E716" s="46"/>
      <c r="F716" s="46"/>
      <c r="G716" s="46"/>
      <c r="H716" s="46"/>
      <c r="I716" s="46"/>
      <c r="J716" s="46"/>
      <c r="K716" s="46"/>
      <c r="L716" s="46"/>
      <c r="M716" s="46"/>
    </row>
    <row r="717" spans="2:13" ht="16.5" customHeight="1">
      <c r="B717" s="45"/>
      <c r="C717" s="46"/>
      <c r="D717" s="46"/>
      <c r="E717" s="46"/>
      <c r="F717" s="46"/>
      <c r="G717" s="46"/>
      <c r="H717" s="46"/>
      <c r="I717" s="46"/>
      <c r="J717" s="46"/>
      <c r="K717" s="46"/>
      <c r="L717" s="46"/>
      <c r="M717" s="46"/>
    </row>
    <row r="718" spans="2:13" ht="16.5" customHeight="1">
      <c r="B718" s="45"/>
      <c r="C718" s="46"/>
      <c r="D718" s="46"/>
      <c r="E718" s="46"/>
      <c r="F718" s="46"/>
      <c r="G718" s="46"/>
      <c r="H718" s="46"/>
      <c r="I718" s="46"/>
      <c r="J718" s="46"/>
      <c r="K718" s="46"/>
      <c r="L718" s="46"/>
      <c r="M718" s="46"/>
    </row>
    <row r="719" spans="2:13" ht="16.5" customHeight="1">
      <c r="B719" s="45"/>
      <c r="C719" s="46"/>
      <c r="D719" s="46"/>
      <c r="E719" s="46"/>
      <c r="F719" s="46"/>
      <c r="G719" s="46"/>
      <c r="H719" s="46"/>
      <c r="I719" s="46"/>
      <c r="J719" s="46"/>
      <c r="K719" s="46"/>
      <c r="L719" s="46"/>
      <c r="M719" s="46"/>
    </row>
    <row r="720" spans="2:13" ht="16.5" customHeight="1">
      <c r="B720" s="45"/>
      <c r="C720" s="46"/>
      <c r="D720" s="46"/>
      <c r="E720" s="46"/>
      <c r="F720" s="46"/>
      <c r="G720" s="46"/>
      <c r="H720" s="46"/>
      <c r="I720" s="46"/>
      <c r="J720" s="46"/>
      <c r="K720" s="46"/>
      <c r="L720" s="46"/>
      <c r="M720" s="46"/>
    </row>
    <row r="721" spans="2:13" ht="16.5" customHeight="1">
      <c r="B721" s="45"/>
      <c r="C721" s="46"/>
      <c r="D721" s="46"/>
      <c r="E721" s="46"/>
      <c r="F721" s="46"/>
      <c r="G721" s="46"/>
      <c r="H721" s="46"/>
      <c r="I721" s="46"/>
      <c r="J721" s="46"/>
      <c r="K721" s="46"/>
      <c r="L721" s="46"/>
      <c r="M721" s="46"/>
    </row>
    <row r="722" spans="2:13" ht="16.5" customHeight="1">
      <c r="B722" s="45"/>
      <c r="C722" s="46"/>
      <c r="D722" s="46"/>
      <c r="E722" s="46"/>
      <c r="F722" s="46"/>
      <c r="G722" s="46"/>
      <c r="H722" s="46"/>
      <c r="I722" s="46"/>
      <c r="J722" s="46"/>
      <c r="K722" s="46"/>
      <c r="L722" s="46"/>
      <c r="M722" s="46"/>
    </row>
    <row r="723" spans="2:13" ht="16.5" customHeight="1">
      <c r="B723" s="45"/>
      <c r="C723" s="46"/>
      <c r="D723" s="46"/>
      <c r="E723" s="46"/>
      <c r="F723" s="46"/>
      <c r="G723" s="46"/>
      <c r="H723" s="46"/>
      <c r="I723" s="46"/>
      <c r="J723" s="46"/>
      <c r="K723" s="46"/>
      <c r="L723" s="46"/>
      <c r="M723" s="46"/>
    </row>
    <row r="724" spans="2:13" ht="16.5" customHeight="1">
      <c r="B724" s="45"/>
      <c r="C724" s="46"/>
      <c r="D724" s="46"/>
      <c r="E724" s="46"/>
      <c r="F724" s="46"/>
      <c r="G724" s="46"/>
      <c r="H724" s="46"/>
      <c r="I724" s="46"/>
      <c r="J724" s="46"/>
      <c r="K724" s="46"/>
      <c r="L724" s="46"/>
      <c r="M724" s="46"/>
    </row>
    <row r="725" spans="2:13" ht="16.5" customHeight="1">
      <c r="B725" s="45"/>
      <c r="C725" s="46"/>
      <c r="D725" s="46"/>
      <c r="E725" s="46"/>
      <c r="F725" s="46"/>
      <c r="G725" s="46"/>
      <c r="H725" s="46"/>
      <c r="I725" s="46"/>
      <c r="J725" s="46"/>
      <c r="K725" s="46"/>
      <c r="L725" s="46"/>
      <c r="M725" s="46"/>
    </row>
    <row r="726" spans="2:13" ht="16.5" customHeight="1">
      <c r="B726" s="45"/>
      <c r="C726" s="46"/>
      <c r="D726" s="46"/>
      <c r="E726" s="46"/>
      <c r="F726" s="46"/>
      <c r="G726" s="46"/>
      <c r="H726" s="46"/>
      <c r="I726" s="46"/>
      <c r="J726" s="46"/>
      <c r="K726" s="46"/>
      <c r="L726" s="46"/>
      <c r="M726" s="46"/>
    </row>
    <row r="727" spans="2:13" ht="16.5" customHeight="1">
      <c r="B727" s="45"/>
      <c r="C727" s="46"/>
      <c r="D727" s="46"/>
      <c r="E727" s="46"/>
      <c r="F727" s="46"/>
      <c r="G727" s="46"/>
      <c r="H727" s="46"/>
      <c r="I727" s="46"/>
      <c r="J727" s="46"/>
      <c r="K727" s="46"/>
      <c r="L727" s="46"/>
      <c r="M727" s="46"/>
    </row>
    <row r="728" spans="2:13" ht="16.5" customHeight="1">
      <c r="B728" s="45"/>
      <c r="C728" s="46"/>
      <c r="D728" s="46"/>
      <c r="E728" s="46"/>
      <c r="F728" s="46"/>
      <c r="G728" s="46"/>
      <c r="H728" s="46"/>
      <c r="I728" s="46"/>
      <c r="J728" s="46"/>
      <c r="K728" s="46"/>
      <c r="L728" s="46"/>
      <c r="M728" s="46"/>
    </row>
    <row r="729" spans="2:13" ht="16.5" customHeight="1">
      <c r="B729" s="45"/>
      <c r="C729" s="46"/>
      <c r="D729" s="46"/>
      <c r="E729" s="46"/>
      <c r="F729" s="46"/>
      <c r="G729" s="46"/>
      <c r="H729" s="46"/>
      <c r="I729" s="46"/>
      <c r="J729" s="46"/>
      <c r="K729" s="46"/>
      <c r="L729" s="46"/>
      <c r="M729" s="46"/>
    </row>
    <row r="730" spans="2:13" ht="16.5" customHeight="1">
      <c r="B730" s="45"/>
      <c r="C730" s="46"/>
      <c r="D730" s="46"/>
      <c r="E730" s="46"/>
      <c r="F730" s="46"/>
      <c r="G730" s="46"/>
      <c r="H730" s="46"/>
      <c r="I730" s="46"/>
      <c r="J730" s="46"/>
      <c r="K730" s="46"/>
      <c r="L730" s="46"/>
      <c r="M730" s="46"/>
    </row>
    <row r="731" spans="2:13" ht="16.5" customHeight="1">
      <c r="B731" s="45"/>
      <c r="C731" s="46"/>
      <c r="D731" s="46"/>
      <c r="E731" s="46"/>
      <c r="F731" s="46"/>
      <c r="G731" s="46"/>
      <c r="H731" s="46"/>
      <c r="I731" s="46"/>
      <c r="J731" s="46"/>
      <c r="K731" s="46"/>
      <c r="L731" s="46"/>
      <c r="M731" s="46"/>
    </row>
    <row r="732" spans="2:13" ht="16.5" customHeight="1">
      <c r="B732" s="45"/>
      <c r="C732" s="46"/>
      <c r="D732" s="46"/>
      <c r="E732" s="46"/>
      <c r="F732" s="46"/>
      <c r="G732" s="46"/>
      <c r="H732" s="46"/>
      <c r="I732" s="46"/>
      <c r="J732" s="46"/>
      <c r="K732" s="46"/>
      <c r="L732" s="46"/>
      <c r="M732" s="46"/>
    </row>
    <row r="733" spans="2:13" ht="16.5" customHeight="1">
      <c r="B733" s="45"/>
      <c r="C733" s="46"/>
      <c r="D733" s="46"/>
      <c r="E733" s="46"/>
      <c r="F733" s="46"/>
      <c r="G733" s="46"/>
      <c r="H733" s="46"/>
      <c r="I733" s="46"/>
      <c r="J733" s="46"/>
      <c r="K733" s="46"/>
      <c r="L733" s="46"/>
      <c r="M733" s="46"/>
    </row>
    <row r="734" spans="2:13" ht="16.5" customHeight="1">
      <c r="B734" s="45"/>
      <c r="C734" s="46"/>
      <c r="D734" s="46"/>
      <c r="E734" s="46"/>
      <c r="F734" s="46"/>
      <c r="G734" s="46"/>
      <c r="H734" s="46"/>
      <c r="I734" s="46"/>
      <c r="J734" s="46"/>
      <c r="K734" s="46"/>
      <c r="L734" s="46"/>
      <c r="M734" s="46"/>
    </row>
    <row r="735" spans="2:13" ht="16.5" customHeight="1">
      <c r="B735" s="45"/>
      <c r="C735" s="46"/>
      <c r="D735" s="46"/>
      <c r="E735" s="46"/>
      <c r="F735" s="46"/>
      <c r="G735" s="46"/>
      <c r="H735" s="46"/>
      <c r="I735" s="46"/>
      <c r="J735" s="46"/>
      <c r="K735" s="46"/>
      <c r="L735" s="46"/>
      <c r="M735" s="46"/>
    </row>
    <row r="736" spans="2:13" ht="16.5" customHeight="1">
      <c r="B736" s="45"/>
      <c r="C736" s="46"/>
      <c r="D736" s="46"/>
      <c r="E736" s="46"/>
      <c r="F736" s="46"/>
      <c r="G736" s="46"/>
      <c r="H736" s="46"/>
      <c r="I736" s="46"/>
      <c r="J736" s="46"/>
      <c r="K736" s="46"/>
      <c r="L736" s="46"/>
      <c r="M736" s="46"/>
    </row>
    <row r="737" spans="2:13" ht="16.5" customHeight="1">
      <c r="B737" s="45"/>
      <c r="C737" s="46"/>
      <c r="D737" s="46"/>
      <c r="E737" s="46"/>
      <c r="F737" s="46"/>
      <c r="G737" s="46"/>
      <c r="H737" s="46"/>
      <c r="I737" s="46"/>
      <c r="J737" s="46"/>
      <c r="K737" s="46"/>
      <c r="L737" s="46"/>
      <c r="M737" s="46"/>
    </row>
    <row r="738" spans="2:13" ht="16.5" customHeight="1">
      <c r="B738" s="45"/>
      <c r="C738" s="46"/>
      <c r="D738" s="46"/>
      <c r="E738" s="46"/>
      <c r="F738" s="46"/>
      <c r="G738" s="46"/>
      <c r="H738" s="46"/>
      <c r="I738" s="46"/>
      <c r="J738" s="46"/>
      <c r="K738" s="46"/>
      <c r="L738" s="46"/>
      <c r="M738" s="46"/>
    </row>
    <row r="739" spans="2:13" ht="16.5" customHeight="1">
      <c r="B739" s="45"/>
      <c r="C739" s="46"/>
      <c r="D739" s="46"/>
      <c r="E739" s="46"/>
      <c r="F739" s="46"/>
      <c r="G739" s="46"/>
      <c r="H739" s="46"/>
      <c r="I739" s="46"/>
      <c r="J739" s="46"/>
      <c r="K739" s="46"/>
      <c r="L739" s="46"/>
      <c r="M739" s="46"/>
    </row>
    <row r="740" spans="2:13" ht="16.5" customHeight="1">
      <c r="B740" s="45"/>
      <c r="C740" s="46"/>
      <c r="D740" s="46"/>
      <c r="E740" s="46"/>
      <c r="F740" s="46"/>
      <c r="G740" s="46"/>
      <c r="H740" s="46"/>
      <c r="I740" s="46"/>
      <c r="J740" s="46"/>
      <c r="K740" s="46"/>
      <c r="L740" s="46"/>
      <c r="M740" s="46"/>
    </row>
    <row r="741" spans="2:13" ht="16.5" customHeight="1">
      <c r="B741" s="45"/>
      <c r="C741" s="46"/>
      <c r="D741" s="46"/>
      <c r="E741" s="46"/>
      <c r="F741" s="46"/>
      <c r="G741" s="46"/>
      <c r="H741" s="46"/>
      <c r="I741" s="46"/>
      <c r="J741" s="46"/>
      <c r="K741" s="46"/>
      <c r="L741" s="46"/>
      <c r="M741" s="46"/>
    </row>
    <row r="742" spans="2:13" ht="16.5" customHeight="1">
      <c r="B742" s="45"/>
      <c r="C742" s="46"/>
      <c r="D742" s="46"/>
      <c r="E742" s="46"/>
      <c r="F742" s="46"/>
      <c r="G742" s="46"/>
      <c r="H742" s="46"/>
      <c r="I742" s="46"/>
      <c r="J742" s="46"/>
      <c r="K742" s="46"/>
      <c r="L742" s="46"/>
      <c r="M742" s="46"/>
    </row>
    <row r="743" spans="2:13" ht="16.5" customHeight="1">
      <c r="B743" s="45"/>
      <c r="C743" s="46"/>
      <c r="D743" s="46"/>
      <c r="E743" s="46"/>
      <c r="F743" s="46"/>
      <c r="G743" s="46"/>
      <c r="H743" s="46"/>
      <c r="I743" s="46"/>
      <c r="J743" s="46"/>
      <c r="K743" s="46"/>
      <c r="L743" s="46"/>
      <c r="M743" s="46"/>
    </row>
    <row r="744" spans="2:13" ht="16.5" customHeight="1">
      <c r="B744" s="45"/>
      <c r="C744" s="46"/>
      <c r="D744" s="46"/>
      <c r="E744" s="46"/>
      <c r="F744" s="46"/>
      <c r="G744" s="46"/>
      <c r="H744" s="46"/>
      <c r="I744" s="46"/>
      <c r="J744" s="46"/>
      <c r="K744" s="46"/>
      <c r="L744" s="46"/>
      <c r="M744" s="46"/>
    </row>
    <row r="745" spans="2:13" ht="16.5" customHeight="1">
      <c r="B745" s="45"/>
      <c r="C745" s="46"/>
      <c r="D745" s="46"/>
      <c r="E745" s="46"/>
      <c r="F745" s="46"/>
      <c r="G745" s="46"/>
      <c r="H745" s="46"/>
      <c r="I745" s="46"/>
      <c r="J745" s="46"/>
      <c r="K745" s="46"/>
      <c r="L745" s="46"/>
      <c r="M745" s="46"/>
    </row>
    <row r="746" spans="2:13" ht="16.5" customHeight="1">
      <c r="B746" s="45"/>
      <c r="C746" s="46"/>
      <c r="D746" s="46"/>
      <c r="E746" s="46"/>
      <c r="F746" s="46"/>
      <c r="G746" s="46"/>
      <c r="H746" s="46"/>
      <c r="I746" s="46"/>
      <c r="J746" s="46"/>
      <c r="K746" s="46"/>
      <c r="L746" s="46"/>
      <c r="M746" s="46"/>
    </row>
    <row r="747" spans="2:13" ht="16.5" customHeight="1">
      <c r="B747" s="45"/>
      <c r="C747" s="46"/>
      <c r="D747" s="46"/>
      <c r="E747" s="46"/>
      <c r="F747" s="46"/>
      <c r="G747" s="46"/>
      <c r="H747" s="46"/>
      <c r="I747" s="46"/>
      <c r="J747" s="46"/>
      <c r="K747" s="46"/>
      <c r="L747" s="46"/>
      <c r="M747" s="46"/>
    </row>
    <row r="748" spans="2:13" ht="16.5" customHeight="1">
      <c r="B748" s="45"/>
      <c r="C748" s="46"/>
      <c r="D748" s="46"/>
      <c r="E748" s="46"/>
      <c r="F748" s="46"/>
      <c r="G748" s="46"/>
      <c r="H748" s="46"/>
      <c r="I748" s="46"/>
      <c r="J748" s="46"/>
      <c r="K748" s="46"/>
      <c r="L748" s="46"/>
      <c r="M748" s="46"/>
    </row>
    <row r="749" spans="2:13" ht="16.5" customHeight="1">
      <c r="B749" s="45"/>
      <c r="C749" s="46"/>
      <c r="D749" s="46"/>
      <c r="E749" s="46"/>
      <c r="F749" s="46"/>
      <c r="G749" s="46"/>
      <c r="H749" s="46"/>
      <c r="I749" s="46"/>
      <c r="J749" s="46"/>
      <c r="K749" s="46"/>
      <c r="L749" s="46"/>
      <c r="M749" s="46"/>
    </row>
    <row r="750" spans="2:13" ht="16.5" customHeight="1">
      <c r="B750" s="45"/>
      <c r="C750" s="46"/>
      <c r="D750" s="46"/>
      <c r="E750" s="46"/>
      <c r="F750" s="46"/>
      <c r="G750" s="46"/>
      <c r="H750" s="46"/>
      <c r="I750" s="46"/>
      <c r="J750" s="46"/>
      <c r="K750" s="46"/>
      <c r="L750" s="46"/>
      <c r="M750" s="46"/>
    </row>
    <row r="751" spans="2:13" ht="16.5" customHeight="1">
      <c r="B751" s="45"/>
      <c r="C751" s="46"/>
      <c r="D751" s="46"/>
      <c r="E751" s="46"/>
      <c r="F751" s="46"/>
      <c r="G751" s="46"/>
      <c r="H751" s="46"/>
      <c r="I751" s="46"/>
      <c r="J751" s="46"/>
      <c r="K751" s="46"/>
      <c r="L751" s="46"/>
      <c r="M751" s="46"/>
    </row>
    <row r="752" spans="2:13" ht="16.5" customHeight="1">
      <c r="B752" s="45"/>
      <c r="C752" s="46"/>
      <c r="D752" s="46"/>
      <c r="E752" s="46"/>
      <c r="F752" s="46"/>
      <c r="G752" s="46"/>
      <c r="H752" s="46"/>
      <c r="I752" s="46"/>
      <c r="J752" s="46"/>
      <c r="K752" s="46"/>
      <c r="L752" s="46"/>
      <c r="M752" s="46"/>
    </row>
    <row r="753" spans="2:13" ht="16.5" customHeight="1">
      <c r="B753" s="45"/>
      <c r="C753" s="46"/>
      <c r="D753" s="46"/>
      <c r="E753" s="46"/>
      <c r="F753" s="46"/>
      <c r="G753" s="46"/>
      <c r="H753" s="46"/>
      <c r="I753" s="46"/>
      <c r="J753" s="46"/>
      <c r="K753" s="46"/>
      <c r="L753" s="46"/>
      <c r="M753" s="46"/>
    </row>
    <row r="754" spans="2:13" ht="16.5" customHeight="1">
      <c r="B754" s="45"/>
      <c r="C754" s="46"/>
      <c r="D754" s="46"/>
      <c r="E754" s="46"/>
      <c r="F754" s="46"/>
      <c r="G754" s="46"/>
      <c r="H754" s="46"/>
      <c r="I754" s="46"/>
      <c r="J754" s="46"/>
      <c r="K754" s="46"/>
      <c r="L754" s="46"/>
      <c r="M754" s="46"/>
    </row>
    <row r="755" spans="2:13" ht="16.5" customHeight="1">
      <c r="B755" s="45"/>
      <c r="C755" s="46"/>
      <c r="D755" s="46"/>
      <c r="E755" s="46"/>
      <c r="F755" s="46"/>
      <c r="G755" s="46"/>
      <c r="H755" s="46"/>
      <c r="I755" s="46"/>
      <c r="J755" s="46"/>
      <c r="K755" s="46"/>
      <c r="L755" s="46"/>
      <c r="M755" s="46"/>
    </row>
    <row r="756" spans="2:13" ht="16.5" customHeight="1">
      <c r="B756" s="45"/>
      <c r="C756" s="46"/>
      <c r="D756" s="46"/>
      <c r="E756" s="46"/>
      <c r="F756" s="46"/>
      <c r="G756" s="46"/>
      <c r="H756" s="46"/>
      <c r="I756" s="46"/>
      <c r="J756" s="46"/>
      <c r="K756" s="46"/>
      <c r="L756" s="46"/>
      <c r="M756" s="46"/>
    </row>
    <row r="757" spans="2:13" ht="16.5" customHeight="1">
      <c r="B757" s="45"/>
      <c r="C757" s="46"/>
      <c r="D757" s="46"/>
      <c r="E757" s="46"/>
      <c r="F757" s="46"/>
      <c r="G757" s="46"/>
      <c r="H757" s="46"/>
      <c r="I757" s="46"/>
      <c r="J757" s="46"/>
      <c r="K757" s="46"/>
      <c r="L757" s="46"/>
      <c r="M757" s="46"/>
    </row>
    <row r="758" spans="2:13" ht="16.5" customHeight="1">
      <c r="B758" s="45"/>
      <c r="C758" s="46"/>
      <c r="D758" s="46"/>
      <c r="E758" s="46"/>
      <c r="F758" s="46"/>
      <c r="G758" s="46"/>
      <c r="H758" s="46"/>
      <c r="I758" s="46"/>
      <c r="J758" s="46"/>
      <c r="K758" s="46"/>
      <c r="L758" s="46"/>
      <c r="M758" s="46"/>
    </row>
    <row r="759" spans="2:13" ht="16.5" customHeight="1">
      <c r="B759" s="45"/>
      <c r="C759" s="46"/>
      <c r="D759" s="46"/>
      <c r="E759" s="46"/>
      <c r="F759" s="46"/>
      <c r="G759" s="46"/>
      <c r="H759" s="46"/>
      <c r="I759" s="46"/>
      <c r="J759" s="46"/>
      <c r="K759" s="46"/>
      <c r="L759" s="46"/>
      <c r="M759" s="46"/>
    </row>
    <row r="760" spans="2:13" ht="16.5" customHeight="1">
      <c r="B760" s="45"/>
      <c r="C760" s="46"/>
      <c r="D760" s="46"/>
      <c r="E760" s="46"/>
      <c r="F760" s="46"/>
      <c r="G760" s="46"/>
      <c r="H760" s="46"/>
      <c r="I760" s="46"/>
      <c r="J760" s="46"/>
      <c r="K760" s="46"/>
      <c r="L760" s="46"/>
      <c r="M760" s="46"/>
    </row>
    <row r="761" spans="2:13" ht="16.5" customHeight="1">
      <c r="B761" s="45"/>
      <c r="C761" s="46"/>
      <c r="D761" s="46"/>
      <c r="E761" s="46"/>
      <c r="F761" s="46"/>
      <c r="G761" s="46"/>
      <c r="H761" s="46"/>
      <c r="I761" s="46"/>
      <c r="J761" s="46"/>
      <c r="K761" s="46"/>
      <c r="L761" s="46"/>
      <c r="M761" s="46"/>
    </row>
    <row r="762" spans="2:13" ht="16.5" customHeight="1">
      <c r="B762" s="45"/>
      <c r="C762" s="46"/>
      <c r="D762" s="46"/>
      <c r="E762" s="46"/>
      <c r="F762" s="46"/>
      <c r="G762" s="46"/>
      <c r="H762" s="46"/>
      <c r="I762" s="46"/>
      <c r="J762" s="46"/>
      <c r="K762" s="46"/>
      <c r="L762" s="46"/>
      <c r="M762" s="46"/>
    </row>
    <row r="763" spans="2:13" ht="16.5" customHeight="1">
      <c r="B763" s="45"/>
      <c r="C763" s="46"/>
      <c r="D763" s="46"/>
      <c r="E763" s="46"/>
      <c r="F763" s="46"/>
      <c r="G763" s="46"/>
      <c r="H763" s="46"/>
      <c r="I763" s="46"/>
      <c r="J763" s="46"/>
      <c r="K763" s="46"/>
      <c r="L763" s="46"/>
      <c r="M763" s="46"/>
    </row>
    <row r="764" spans="2:13" ht="16.5" customHeight="1">
      <c r="B764" s="45"/>
      <c r="C764" s="46"/>
      <c r="D764" s="46"/>
      <c r="E764" s="46"/>
      <c r="F764" s="46"/>
      <c r="G764" s="46"/>
      <c r="H764" s="46"/>
      <c r="I764" s="46"/>
      <c r="J764" s="46"/>
      <c r="K764" s="46"/>
      <c r="L764" s="46"/>
      <c r="M764" s="46"/>
    </row>
    <row r="765" spans="2:13" ht="16.5" customHeight="1">
      <c r="B765" s="45"/>
      <c r="C765" s="46"/>
      <c r="D765" s="46"/>
      <c r="E765" s="46"/>
      <c r="F765" s="46"/>
      <c r="G765" s="46"/>
      <c r="H765" s="46"/>
      <c r="I765" s="46"/>
      <c r="J765" s="46"/>
      <c r="K765" s="46"/>
      <c r="L765" s="46"/>
      <c r="M765" s="46"/>
    </row>
    <row r="766" spans="2:13" ht="16.5" customHeight="1">
      <c r="B766" s="45"/>
      <c r="C766" s="46"/>
      <c r="D766" s="46"/>
      <c r="E766" s="46"/>
      <c r="F766" s="46"/>
      <c r="G766" s="46"/>
      <c r="H766" s="46"/>
      <c r="I766" s="46"/>
      <c r="J766" s="46"/>
      <c r="K766" s="46"/>
      <c r="L766" s="46"/>
      <c r="M766" s="46"/>
    </row>
    <row r="767" spans="2:13" ht="16.5" customHeight="1">
      <c r="B767" s="45"/>
      <c r="C767" s="46"/>
      <c r="D767" s="46"/>
      <c r="E767" s="46"/>
      <c r="F767" s="46"/>
      <c r="G767" s="46"/>
      <c r="H767" s="46"/>
      <c r="I767" s="46"/>
      <c r="J767" s="46"/>
      <c r="K767" s="46"/>
      <c r="L767" s="46"/>
      <c r="M767" s="46"/>
    </row>
    <row r="768" spans="2:13" ht="16.5" customHeight="1">
      <c r="B768" s="45"/>
      <c r="C768" s="46"/>
      <c r="D768" s="46"/>
      <c r="E768" s="46"/>
      <c r="F768" s="46"/>
      <c r="G768" s="46"/>
      <c r="H768" s="46"/>
      <c r="I768" s="46"/>
      <c r="J768" s="46"/>
      <c r="K768" s="46"/>
      <c r="L768" s="46"/>
      <c r="M768" s="46"/>
    </row>
    <row r="769" spans="2:13" ht="16.5" customHeight="1">
      <c r="B769" s="45"/>
      <c r="C769" s="46"/>
      <c r="D769" s="46"/>
      <c r="E769" s="46"/>
      <c r="F769" s="46"/>
      <c r="G769" s="46"/>
      <c r="H769" s="46"/>
      <c r="I769" s="46"/>
      <c r="J769" s="46"/>
      <c r="K769" s="46"/>
      <c r="L769" s="46"/>
      <c r="M769" s="46"/>
    </row>
    <row r="770" spans="2:13" ht="16.5" customHeight="1">
      <c r="B770" s="45"/>
      <c r="C770" s="46"/>
      <c r="D770" s="46"/>
      <c r="E770" s="46"/>
      <c r="F770" s="46"/>
      <c r="G770" s="46"/>
      <c r="H770" s="46"/>
      <c r="I770" s="46"/>
      <c r="J770" s="46"/>
      <c r="K770" s="46"/>
      <c r="L770" s="46"/>
      <c r="M770" s="46"/>
    </row>
    <row r="771" spans="2:13" ht="16.5" customHeight="1">
      <c r="B771" s="45"/>
      <c r="C771" s="46"/>
      <c r="D771" s="46"/>
      <c r="E771" s="46"/>
      <c r="F771" s="46"/>
      <c r="G771" s="46"/>
      <c r="H771" s="46"/>
      <c r="I771" s="46"/>
      <c r="J771" s="46"/>
      <c r="K771" s="46"/>
      <c r="L771" s="46"/>
      <c r="M771" s="46"/>
    </row>
    <row r="772" spans="2:13" ht="16.5" customHeight="1">
      <c r="B772" s="45"/>
      <c r="C772" s="46"/>
      <c r="D772" s="46"/>
      <c r="E772" s="46"/>
      <c r="F772" s="46"/>
      <c r="G772" s="46"/>
      <c r="H772" s="46"/>
      <c r="I772" s="46"/>
      <c r="J772" s="46"/>
      <c r="K772" s="46"/>
      <c r="L772" s="46"/>
      <c r="M772" s="46"/>
    </row>
    <row r="773" spans="2:13" ht="16.5" customHeight="1">
      <c r="B773" s="45"/>
      <c r="C773" s="46"/>
      <c r="D773" s="46"/>
      <c r="E773" s="46"/>
      <c r="F773" s="46"/>
      <c r="G773" s="46"/>
      <c r="H773" s="46"/>
      <c r="I773" s="46"/>
      <c r="J773" s="46"/>
      <c r="K773" s="46"/>
      <c r="L773" s="46"/>
      <c r="M773" s="46"/>
    </row>
    <row r="774" spans="2:13" ht="16.5" customHeight="1">
      <c r="B774" s="45"/>
      <c r="C774" s="46"/>
      <c r="D774" s="46"/>
      <c r="E774" s="46"/>
      <c r="F774" s="46"/>
      <c r="G774" s="46"/>
      <c r="H774" s="46"/>
      <c r="I774" s="46"/>
      <c r="J774" s="46"/>
      <c r="K774" s="46"/>
      <c r="L774" s="46"/>
      <c r="M774" s="46"/>
    </row>
    <row r="775" spans="2:13" ht="16.5" customHeight="1">
      <c r="B775" s="45"/>
      <c r="C775" s="46"/>
      <c r="D775" s="46"/>
      <c r="E775" s="46"/>
      <c r="F775" s="46"/>
      <c r="G775" s="46"/>
      <c r="H775" s="46"/>
      <c r="I775" s="46"/>
      <c r="J775" s="46"/>
      <c r="K775" s="46"/>
      <c r="L775" s="46"/>
      <c r="M775" s="46"/>
    </row>
    <row r="776" spans="2:13" ht="16.5" customHeight="1">
      <c r="B776" s="45"/>
      <c r="C776" s="46"/>
      <c r="D776" s="46"/>
      <c r="E776" s="46"/>
      <c r="F776" s="46"/>
      <c r="G776" s="46"/>
      <c r="H776" s="46"/>
      <c r="I776" s="46"/>
      <c r="J776" s="46"/>
      <c r="K776" s="46"/>
      <c r="L776" s="46"/>
      <c r="M776" s="46"/>
    </row>
    <row r="777" spans="2:13" ht="16.5" customHeight="1">
      <c r="B777" s="45"/>
      <c r="C777" s="46"/>
      <c r="D777" s="46"/>
      <c r="E777" s="46"/>
      <c r="F777" s="46"/>
      <c r="G777" s="46"/>
      <c r="H777" s="46"/>
      <c r="I777" s="46"/>
      <c r="J777" s="46"/>
      <c r="K777" s="46"/>
      <c r="L777" s="46"/>
      <c r="M777" s="46"/>
    </row>
    <row r="778" spans="2:13" ht="16.5" customHeight="1">
      <c r="B778" s="45"/>
      <c r="C778" s="46"/>
      <c r="D778" s="46"/>
      <c r="E778" s="46"/>
      <c r="F778" s="46"/>
      <c r="G778" s="46"/>
      <c r="H778" s="46"/>
      <c r="I778" s="46"/>
      <c r="J778" s="46"/>
      <c r="K778" s="46"/>
      <c r="L778" s="46"/>
      <c r="M778" s="46"/>
    </row>
    <row r="779" spans="2:13" ht="16.5" customHeight="1">
      <c r="B779" s="45"/>
      <c r="C779" s="46"/>
      <c r="D779" s="46"/>
      <c r="E779" s="46"/>
      <c r="F779" s="46"/>
      <c r="G779" s="46"/>
      <c r="H779" s="46"/>
      <c r="I779" s="46"/>
      <c r="J779" s="46"/>
      <c r="K779" s="46"/>
      <c r="L779" s="46"/>
      <c r="M779" s="46"/>
    </row>
    <row r="780" spans="2:13" ht="16.5" customHeight="1">
      <c r="B780" s="45"/>
      <c r="C780" s="46"/>
      <c r="D780" s="46"/>
      <c r="E780" s="46"/>
      <c r="F780" s="46"/>
      <c r="G780" s="46"/>
      <c r="H780" s="46"/>
      <c r="I780" s="46"/>
      <c r="J780" s="46"/>
      <c r="K780" s="46"/>
      <c r="L780" s="46"/>
      <c r="M780" s="46"/>
    </row>
    <row r="781" spans="2:13" ht="16.5" customHeight="1">
      <c r="B781" s="45"/>
      <c r="C781" s="46"/>
      <c r="D781" s="46"/>
      <c r="E781" s="46"/>
      <c r="F781" s="46"/>
      <c r="G781" s="46"/>
      <c r="H781" s="46"/>
      <c r="I781" s="46"/>
      <c r="J781" s="46"/>
      <c r="K781" s="46"/>
      <c r="L781" s="46"/>
      <c r="M781" s="46"/>
    </row>
    <row r="782" spans="2:13" ht="16.5" customHeight="1">
      <c r="B782" s="45"/>
      <c r="C782" s="46"/>
      <c r="D782" s="46"/>
      <c r="E782" s="46"/>
      <c r="F782" s="46"/>
      <c r="G782" s="46"/>
      <c r="H782" s="46"/>
      <c r="I782" s="46"/>
      <c r="J782" s="46"/>
      <c r="K782" s="46"/>
      <c r="L782" s="46"/>
      <c r="M782" s="46"/>
    </row>
    <row r="783" spans="2:13" ht="16.5" customHeight="1">
      <c r="B783" s="45"/>
      <c r="C783" s="46"/>
      <c r="D783" s="46"/>
      <c r="E783" s="46"/>
      <c r="F783" s="46"/>
      <c r="G783" s="46"/>
      <c r="H783" s="46"/>
      <c r="I783" s="46"/>
      <c r="J783" s="46"/>
      <c r="K783" s="46"/>
      <c r="L783" s="46"/>
      <c r="M783" s="46"/>
    </row>
    <row r="784" spans="2:13" ht="16.5" customHeight="1">
      <c r="B784" s="45"/>
      <c r="C784" s="46"/>
      <c r="D784" s="46"/>
      <c r="E784" s="46"/>
      <c r="F784" s="46"/>
      <c r="G784" s="46"/>
      <c r="H784" s="46"/>
      <c r="I784" s="46"/>
      <c r="J784" s="46"/>
      <c r="K784" s="46"/>
      <c r="L784" s="46"/>
      <c r="M784" s="46"/>
    </row>
    <row r="785" spans="2:13" ht="16.5" customHeight="1">
      <c r="B785" s="45"/>
      <c r="C785" s="46"/>
      <c r="D785" s="46"/>
      <c r="E785" s="46"/>
      <c r="F785" s="46"/>
      <c r="G785" s="46"/>
      <c r="H785" s="46"/>
      <c r="I785" s="46"/>
      <c r="J785" s="46"/>
      <c r="K785" s="46"/>
      <c r="L785" s="46"/>
      <c r="M785" s="46"/>
    </row>
    <row r="786" spans="2:13" ht="16.5" customHeight="1">
      <c r="B786" s="45"/>
      <c r="C786" s="46"/>
      <c r="D786" s="46"/>
      <c r="E786" s="46"/>
      <c r="F786" s="46"/>
      <c r="G786" s="46"/>
      <c r="H786" s="46"/>
      <c r="I786" s="46"/>
      <c r="J786" s="46"/>
      <c r="K786" s="46"/>
      <c r="L786" s="46"/>
      <c r="M786" s="46"/>
    </row>
    <row r="787" spans="2:13" ht="16.5" customHeight="1">
      <c r="B787" s="45"/>
      <c r="C787" s="46"/>
      <c r="D787" s="46"/>
      <c r="E787" s="46"/>
      <c r="F787" s="46"/>
      <c r="G787" s="46"/>
      <c r="H787" s="46"/>
      <c r="I787" s="46"/>
      <c r="J787" s="46"/>
      <c r="K787" s="46"/>
      <c r="L787" s="46"/>
      <c r="M787" s="46"/>
    </row>
    <row r="788" spans="2:13" ht="16.5" customHeight="1">
      <c r="B788" s="45"/>
      <c r="C788" s="46"/>
      <c r="D788" s="46"/>
      <c r="E788" s="46"/>
      <c r="F788" s="46"/>
      <c r="G788" s="46"/>
      <c r="H788" s="46"/>
      <c r="I788" s="46"/>
      <c r="J788" s="46"/>
      <c r="K788" s="46"/>
      <c r="L788" s="46"/>
      <c r="M788" s="46"/>
    </row>
    <row r="789" spans="2:13" ht="16.5" customHeight="1">
      <c r="B789" s="45"/>
      <c r="C789" s="46"/>
      <c r="D789" s="46"/>
      <c r="E789" s="46"/>
      <c r="F789" s="46"/>
      <c r="G789" s="46"/>
      <c r="H789" s="46"/>
      <c r="I789" s="46"/>
      <c r="J789" s="46"/>
      <c r="K789" s="46"/>
      <c r="L789" s="46"/>
      <c r="M789" s="46"/>
    </row>
    <row r="790" spans="2:13" ht="16.5" customHeight="1">
      <c r="B790" s="45"/>
      <c r="C790" s="46"/>
      <c r="D790" s="46"/>
      <c r="E790" s="46"/>
      <c r="F790" s="46"/>
      <c r="G790" s="46"/>
      <c r="H790" s="46"/>
      <c r="I790" s="46"/>
      <c r="J790" s="46"/>
      <c r="K790" s="46"/>
      <c r="L790" s="46"/>
      <c r="M790" s="46"/>
    </row>
    <row r="791" spans="2:13" ht="16.5" customHeight="1">
      <c r="B791" s="45"/>
      <c r="C791" s="46"/>
      <c r="D791" s="46"/>
      <c r="E791" s="46"/>
      <c r="F791" s="46"/>
      <c r="G791" s="46"/>
      <c r="H791" s="46"/>
      <c r="I791" s="46"/>
      <c r="J791" s="46"/>
      <c r="K791" s="46"/>
      <c r="L791" s="46"/>
      <c r="M791" s="46"/>
    </row>
    <row r="792" spans="2:13" ht="16.5" customHeight="1">
      <c r="B792" s="45"/>
      <c r="C792" s="46"/>
      <c r="D792" s="46"/>
      <c r="E792" s="46"/>
      <c r="F792" s="46"/>
      <c r="G792" s="46"/>
      <c r="H792" s="46"/>
      <c r="I792" s="46"/>
      <c r="J792" s="46"/>
      <c r="K792" s="46"/>
      <c r="L792" s="46"/>
      <c r="M792" s="46"/>
    </row>
    <row r="793" spans="2:13" ht="16.5" customHeight="1">
      <c r="B793" s="45"/>
      <c r="C793" s="46"/>
      <c r="D793" s="46"/>
      <c r="E793" s="46"/>
      <c r="F793" s="46"/>
      <c r="G793" s="46"/>
      <c r="H793" s="46"/>
      <c r="I793" s="46"/>
      <c r="J793" s="46"/>
      <c r="K793" s="46"/>
      <c r="L793" s="46"/>
      <c r="M793" s="46"/>
    </row>
    <row r="794" spans="2:13" ht="16.5" customHeight="1">
      <c r="B794" s="45"/>
      <c r="C794" s="46"/>
      <c r="D794" s="46"/>
      <c r="E794" s="46"/>
      <c r="F794" s="46"/>
      <c r="G794" s="46"/>
      <c r="H794" s="46"/>
      <c r="I794" s="46"/>
      <c r="J794" s="46"/>
      <c r="K794" s="46"/>
      <c r="L794" s="46"/>
      <c r="M794" s="46"/>
    </row>
    <row r="795" spans="2:13" ht="16.5" customHeight="1">
      <c r="B795" s="45"/>
      <c r="C795" s="46"/>
      <c r="D795" s="46"/>
      <c r="E795" s="46"/>
      <c r="F795" s="46"/>
      <c r="G795" s="46"/>
      <c r="H795" s="46"/>
      <c r="I795" s="46"/>
      <c r="J795" s="46"/>
      <c r="K795" s="46"/>
      <c r="L795" s="46"/>
      <c r="M795" s="46"/>
    </row>
    <row r="796" spans="2:13" ht="16.5" customHeight="1">
      <c r="B796" s="45"/>
      <c r="C796" s="46"/>
      <c r="D796" s="46"/>
      <c r="E796" s="46"/>
      <c r="F796" s="46"/>
      <c r="G796" s="46"/>
      <c r="H796" s="46"/>
      <c r="I796" s="46"/>
      <c r="J796" s="46"/>
      <c r="K796" s="46"/>
      <c r="L796" s="46"/>
      <c r="M796" s="46"/>
    </row>
    <row r="797" spans="2:13" ht="16.5" customHeight="1">
      <c r="B797" s="45"/>
      <c r="C797" s="46"/>
      <c r="D797" s="46"/>
      <c r="E797" s="46"/>
      <c r="F797" s="46"/>
      <c r="G797" s="46"/>
      <c r="H797" s="46"/>
      <c r="I797" s="46"/>
      <c r="J797" s="46"/>
      <c r="K797" s="46"/>
      <c r="L797" s="46"/>
      <c r="M797" s="46"/>
    </row>
    <row r="798" spans="2:13" ht="16.5" customHeight="1">
      <c r="B798" s="45"/>
      <c r="C798" s="46"/>
      <c r="D798" s="46"/>
      <c r="E798" s="46"/>
      <c r="F798" s="46"/>
      <c r="G798" s="46"/>
      <c r="H798" s="46"/>
      <c r="I798" s="46"/>
      <c r="J798" s="46"/>
      <c r="K798" s="46"/>
      <c r="L798" s="46"/>
      <c r="M798" s="46"/>
    </row>
    <row r="799" spans="2:13" ht="16.5" customHeight="1">
      <c r="B799" s="45"/>
      <c r="C799" s="46"/>
      <c r="D799" s="46"/>
      <c r="E799" s="46"/>
      <c r="F799" s="46"/>
      <c r="G799" s="46"/>
      <c r="H799" s="46"/>
      <c r="I799" s="46"/>
      <c r="J799" s="46"/>
      <c r="K799" s="46"/>
      <c r="L799" s="46"/>
      <c r="M799" s="46"/>
    </row>
    <row r="800" spans="2:13" ht="16.5" customHeight="1">
      <c r="B800" s="45"/>
      <c r="C800" s="46"/>
      <c r="D800" s="46"/>
      <c r="E800" s="46"/>
      <c r="F800" s="46"/>
      <c r="G800" s="46"/>
      <c r="H800" s="46"/>
      <c r="I800" s="46"/>
      <c r="J800" s="46"/>
      <c r="K800" s="46"/>
      <c r="L800" s="46"/>
      <c r="M800" s="46"/>
    </row>
    <row r="801" spans="2:13" ht="16.5" customHeight="1">
      <c r="B801" s="45"/>
      <c r="C801" s="46"/>
      <c r="D801" s="46"/>
      <c r="E801" s="46"/>
      <c r="F801" s="46"/>
      <c r="G801" s="46"/>
      <c r="H801" s="46"/>
      <c r="I801" s="46"/>
      <c r="J801" s="46"/>
      <c r="K801" s="46"/>
      <c r="L801" s="46"/>
      <c r="M801" s="46"/>
    </row>
    <row r="802" spans="2:13" ht="16.5" customHeight="1">
      <c r="B802" s="45"/>
      <c r="C802" s="46"/>
      <c r="D802" s="46"/>
      <c r="E802" s="46"/>
      <c r="F802" s="46"/>
      <c r="G802" s="46"/>
      <c r="H802" s="46"/>
      <c r="I802" s="46"/>
      <c r="J802" s="46"/>
      <c r="K802" s="46"/>
      <c r="L802" s="46"/>
      <c r="M802" s="46"/>
    </row>
    <row r="803" spans="2:13" ht="16.5" customHeight="1">
      <c r="B803" s="45"/>
      <c r="C803" s="46"/>
      <c r="D803" s="46"/>
      <c r="E803" s="46"/>
      <c r="F803" s="46"/>
      <c r="G803" s="46"/>
      <c r="H803" s="46"/>
      <c r="I803" s="46"/>
      <c r="J803" s="46"/>
      <c r="K803" s="46"/>
      <c r="L803" s="46"/>
      <c r="M803" s="46"/>
    </row>
    <row r="804" spans="2:13" ht="16.5" customHeight="1">
      <c r="B804" s="45"/>
      <c r="C804" s="46"/>
      <c r="D804" s="46"/>
      <c r="E804" s="46"/>
      <c r="F804" s="46"/>
      <c r="G804" s="46"/>
      <c r="H804" s="46"/>
      <c r="I804" s="46"/>
      <c r="J804" s="46"/>
      <c r="K804" s="46"/>
      <c r="L804" s="46"/>
      <c r="M804" s="46"/>
    </row>
    <row r="805" spans="2:13" ht="16.5" customHeight="1">
      <c r="B805" s="45"/>
      <c r="C805" s="46"/>
      <c r="D805" s="46"/>
      <c r="E805" s="46"/>
      <c r="F805" s="46"/>
      <c r="G805" s="46"/>
      <c r="H805" s="46"/>
      <c r="I805" s="46"/>
      <c r="J805" s="46"/>
      <c r="K805" s="46"/>
      <c r="L805" s="46"/>
      <c r="M805" s="46"/>
    </row>
    <row r="806" spans="2:13" ht="16.5" customHeight="1">
      <c r="B806" s="45"/>
      <c r="C806" s="46"/>
      <c r="D806" s="46"/>
      <c r="E806" s="46"/>
      <c r="F806" s="46"/>
      <c r="G806" s="46"/>
      <c r="H806" s="46"/>
      <c r="I806" s="46"/>
      <c r="J806" s="46"/>
      <c r="K806" s="46"/>
      <c r="L806" s="46"/>
      <c r="M806" s="46"/>
    </row>
    <row r="807" spans="2:13" ht="16.5" customHeight="1">
      <c r="B807" s="45"/>
      <c r="C807" s="46"/>
      <c r="D807" s="46"/>
      <c r="E807" s="46"/>
      <c r="F807" s="46"/>
      <c r="G807" s="46"/>
      <c r="H807" s="46"/>
      <c r="I807" s="46"/>
      <c r="J807" s="46"/>
      <c r="K807" s="46"/>
      <c r="L807" s="46"/>
      <c r="M807" s="46"/>
    </row>
    <row r="808" spans="2:13" ht="16.5" customHeight="1">
      <c r="B808" s="45"/>
      <c r="C808" s="46"/>
      <c r="D808" s="46"/>
      <c r="E808" s="46"/>
      <c r="F808" s="46"/>
      <c r="G808" s="46"/>
      <c r="H808" s="46"/>
      <c r="I808" s="46"/>
      <c r="J808" s="46"/>
      <c r="K808" s="46"/>
      <c r="L808" s="46"/>
      <c r="M808" s="46"/>
    </row>
    <row r="809" spans="2:13" ht="16.5" customHeight="1">
      <c r="B809" s="45"/>
      <c r="C809" s="46"/>
      <c r="D809" s="46"/>
      <c r="E809" s="46"/>
      <c r="F809" s="46"/>
      <c r="G809" s="46"/>
      <c r="H809" s="46"/>
      <c r="I809" s="46"/>
      <c r="J809" s="46"/>
      <c r="K809" s="46"/>
      <c r="L809" s="46"/>
      <c r="M809" s="46"/>
    </row>
    <row r="810" spans="2:13" ht="16.5" customHeight="1">
      <c r="B810" s="45"/>
      <c r="C810" s="46"/>
      <c r="D810" s="46"/>
      <c r="E810" s="46"/>
      <c r="F810" s="46"/>
      <c r="G810" s="46"/>
      <c r="H810" s="46"/>
      <c r="I810" s="46"/>
      <c r="J810" s="46"/>
      <c r="K810" s="46"/>
      <c r="L810" s="46"/>
      <c r="M810" s="46"/>
    </row>
    <row r="811" spans="2:13" ht="16.5" customHeight="1">
      <c r="B811" s="45"/>
      <c r="C811" s="46"/>
      <c r="D811" s="46"/>
      <c r="E811" s="46"/>
      <c r="F811" s="46"/>
      <c r="G811" s="46"/>
      <c r="H811" s="46"/>
      <c r="I811" s="46"/>
      <c r="J811" s="46"/>
      <c r="K811" s="46"/>
      <c r="L811" s="46"/>
      <c r="M811" s="46"/>
    </row>
    <row r="812" spans="2:13" ht="16.5" customHeight="1">
      <c r="B812" s="45"/>
      <c r="C812" s="46"/>
      <c r="D812" s="46"/>
      <c r="E812" s="46"/>
      <c r="F812" s="46"/>
      <c r="G812" s="46"/>
      <c r="H812" s="46"/>
      <c r="I812" s="46"/>
      <c r="J812" s="46"/>
      <c r="K812" s="46"/>
      <c r="L812" s="46"/>
      <c r="M812" s="46"/>
    </row>
    <row r="813" spans="2:13" ht="16.5" customHeight="1">
      <c r="B813" s="45"/>
      <c r="C813" s="46"/>
      <c r="D813" s="46"/>
      <c r="E813" s="46"/>
      <c r="F813" s="46"/>
      <c r="G813" s="46"/>
      <c r="H813" s="46"/>
      <c r="I813" s="46"/>
      <c r="J813" s="46"/>
      <c r="K813" s="46"/>
      <c r="L813" s="46"/>
      <c r="M813" s="46"/>
    </row>
    <row r="814" spans="2:13" ht="16.5" customHeight="1">
      <c r="B814" s="45"/>
      <c r="C814" s="46"/>
      <c r="D814" s="46"/>
      <c r="E814" s="46"/>
      <c r="F814" s="46"/>
      <c r="G814" s="46"/>
      <c r="H814" s="46"/>
      <c r="I814" s="46"/>
      <c r="J814" s="46"/>
      <c r="K814" s="46"/>
      <c r="L814" s="46"/>
      <c r="M814" s="46"/>
    </row>
    <row r="815" spans="2:13" ht="16.5" customHeight="1">
      <c r="B815" s="45"/>
      <c r="C815" s="46"/>
      <c r="D815" s="46"/>
      <c r="E815" s="46"/>
      <c r="F815" s="46"/>
      <c r="G815" s="46"/>
      <c r="H815" s="46"/>
      <c r="I815" s="46"/>
      <c r="J815" s="46"/>
      <c r="K815" s="46"/>
      <c r="L815" s="46"/>
      <c r="M815" s="46"/>
    </row>
    <row r="816" spans="2:13" ht="16.5" customHeight="1">
      <c r="B816" s="45"/>
      <c r="C816" s="46"/>
      <c r="D816" s="46"/>
      <c r="E816" s="46"/>
      <c r="F816" s="46"/>
      <c r="G816" s="46"/>
      <c r="H816" s="46"/>
      <c r="I816" s="46"/>
      <c r="J816" s="46"/>
      <c r="K816" s="46"/>
      <c r="L816" s="46"/>
      <c r="M816" s="46"/>
    </row>
    <row r="817" spans="2:13" ht="16.5" customHeight="1">
      <c r="B817" s="45"/>
      <c r="C817" s="46"/>
      <c r="D817" s="46"/>
      <c r="E817" s="46"/>
      <c r="F817" s="46"/>
      <c r="G817" s="46"/>
      <c r="H817" s="46"/>
      <c r="I817" s="46"/>
      <c r="J817" s="46"/>
      <c r="K817" s="46"/>
      <c r="L817" s="46"/>
      <c r="M817" s="46"/>
    </row>
    <row r="818" spans="2:13" ht="16.5" customHeight="1">
      <c r="B818" s="45"/>
      <c r="C818" s="46"/>
      <c r="D818" s="46"/>
      <c r="E818" s="46"/>
      <c r="F818" s="46"/>
      <c r="G818" s="46"/>
      <c r="H818" s="46"/>
      <c r="I818" s="46"/>
      <c r="J818" s="46"/>
      <c r="K818" s="46"/>
      <c r="L818" s="46"/>
      <c r="M818" s="46"/>
    </row>
    <row r="819" spans="2:13" ht="16.5" customHeight="1">
      <c r="B819" s="45"/>
      <c r="C819" s="46"/>
      <c r="D819" s="46"/>
      <c r="E819" s="46"/>
      <c r="F819" s="46"/>
      <c r="G819" s="46"/>
      <c r="H819" s="46"/>
      <c r="I819" s="46"/>
      <c r="J819" s="46"/>
      <c r="K819" s="46"/>
      <c r="L819" s="46"/>
      <c r="M819" s="46"/>
    </row>
    <row r="820" spans="2:13" ht="16.5" customHeight="1">
      <c r="B820" s="45"/>
      <c r="C820" s="46"/>
      <c r="D820" s="46"/>
      <c r="E820" s="46"/>
      <c r="F820" s="46"/>
      <c r="G820" s="46"/>
      <c r="H820" s="46"/>
      <c r="I820" s="46"/>
      <c r="J820" s="46"/>
      <c r="K820" s="46"/>
      <c r="L820" s="46"/>
      <c r="M820" s="46"/>
    </row>
    <row r="821" spans="2:13" ht="16.5" customHeight="1">
      <c r="B821" s="45"/>
      <c r="C821" s="46"/>
      <c r="D821" s="46"/>
      <c r="E821" s="46"/>
      <c r="F821" s="46"/>
      <c r="G821" s="46"/>
      <c r="H821" s="46"/>
      <c r="I821" s="46"/>
      <c r="J821" s="46"/>
      <c r="K821" s="46"/>
      <c r="L821" s="46"/>
      <c r="M821" s="46"/>
    </row>
    <row r="822" spans="2:13" ht="16.5" customHeight="1">
      <c r="B822" s="45"/>
      <c r="C822" s="46"/>
      <c r="D822" s="46"/>
      <c r="E822" s="46"/>
      <c r="F822" s="46"/>
      <c r="G822" s="46"/>
      <c r="H822" s="46"/>
      <c r="I822" s="46"/>
      <c r="J822" s="46"/>
      <c r="K822" s="46"/>
      <c r="L822" s="46"/>
      <c r="M822" s="46"/>
    </row>
    <row r="823" spans="2:13" ht="16.5" customHeight="1">
      <c r="B823" s="45"/>
      <c r="C823" s="46"/>
      <c r="D823" s="46"/>
      <c r="E823" s="46"/>
      <c r="F823" s="46"/>
      <c r="G823" s="46"/>
      <c r="H823" s="46"/>
      <c r="I823" s="46"/>
      <c r="J823" s="46"/>
      <c r="K823" s="46"/>
      <c r="L823" s="46"/>
      <c r="M823" s="46"/>
    </row>
    <row r="824" spans="2:13" ht="16.5" customHeight="1">
      <c r="B824" s="45"/>
      <c r="C824" s="46"/>
      <c r="D824" s="46"/>
      <c r="E824" s="46"/>
      <c r="F824" s="46"/>
      <c r="G824" s="46"/>
      <c r="H824" s="46"/>
      <c r="I824" s="46"/>
      <c r="J824" s="46"/>
      <c r="K824" s="46"/>
      <c r="L824" s="46"/>
      <c r="M824" s="46"/>
    </row>
    <row r="825" spans="2:13" ht="16.5" customHeight="1">
      <c r="B825" s="45"/>
      <c r="C825" s="46"/>
      <c r="D825" s="46"/>
      <c r="E825" s="46"/>
      <c r="F825" s="46"/>
      <c r="G825" s="46"/>
      <c r="H825" s="46"/>
      <c r="I825" s="46"/>
      <c r="J825" s="46"/>
      <c r="K825" s="46"/>
      <c r="L825" s="46"/>
      <c r="M825" s="46"/>
    </row>
    <row r="826" spans="2:13" ht="16.5" customHeight="1">
      <c r="B826" s="45"/>
      <c r="C826" s="46"/>
      <c r="D826" s="46"/>
      <c r="E826" s="46"/>
      <c r="F826" s="46"/>
      <c r="G826" s="46"/>
      <c r="H826" s="46"/>
      <c r="I826" s="46"/>
      <c r="J826" s="46"/>
      <c r="K826" s="46"/>
      <c r="L826" s="46"/>
      <c r="M826" s="46"/>
    </row>
    <row r="827" spans="2:13" ht="16.5" customHeight="1">
      <c r="B827" s="45"/>
      <c r="C827" s="46"/>
      <c r="D827" s="46"/>
      <c r="E827" s="46"/>
      <c r="F827" s="46"/>
      <c r="G827" s="46"/>
      <c r="H827" s="46"/>
      <c r="I827" s="46"/>
      <c r="J827" s="46"/>
      <c r="K827" s="46"/>
      <c r="L827" s="46"/>
      <c r="M827" s="46"/>
    </row>
    <row r="828" spans="2:13" ht="16.5" customHeight="1">
      <c r="B828" s="45"/>
      <c r="C828" s="46"/>
      <c r="D828" s="46"/>
      <c r="E828" s="46"/>
      <c r="F828" s="46"/>
      <c r="G828" s="46"/>
      <c r="H828" s="46"/>
      <c r="I828" s="46"/>
      <c r="J828" s="46"/>
      <c r="K828" s="46"/>
      <c r="L828" s="46"/>
      <c r="M828" s="46"/>
    </row>
    <row r="829" spans="2:13" ht="16.5" customHeight="1">
      <c r="B829" s="45"/>
      <c r="C829" s="46"/>
      <c r="D829" s="46"/>
      <c r="E829" s="46"/>
      <c r="F829" s="46"/>
      <c r="G829" s="46"/>
      <c r="H829" s="46"/>
      <c r="I829" s="46"/>
      <c r="J829" s="46"/>
      <c r="K829" s="46"/>
      <c r="L829" s="46"/>
      <c r="M829" s="46"/>
    </row>
    <row r="830" spans="2:13" ht="16.5" customHeight="1">
      <c r="B830" s="45"/>
      <c r="C830" s="46"/>
      <c r="D830" s="46"/>
      <c r="E830" s="46"/>
      <c r="F830" s="46"/>
      <c r="G830" s="46"/>
      <c r="H830" s="46"/>
      <c r="I830" s="46"/>
      <c r="J830" s="46"/>
      <c r="K830" s="46"/>
      <c r="L830" s="46"/>
      <c r="M830" s="46"/>
    </row>
    <row r="831" spans="2:13" ht="16.5" customHeight="1">
      <c r="B831" s="45"/>
      <c r="C831" s="46"/>
      <c r="D831" s="46"/>
      <c r="E831" s="46"/>
      <c r="F831" s="46"/>
      <c r="G831" s="46"/>
      <c r="H831" s="46"/>
      <c r="I831" s="46"/>
      <c r="J831" s="46"/>
      <c r="K831" s="46"/>
      <c r="L831" s="46"/>
      <c r="M831" s="46"/>
    </row>
    <row r="832" spans="2:13" ht="16.5" customHeight="1">
      <c r="B832" s="45"/>
      <c r="C832" s="46"/>
      <c r="D832" s="46"/>
      <c r="E832" s="46"/>
      <c r="F832" s="46"/>
      <c r="G832" s="46"/>
      <c r="H832" s="46"/>
      <c r="I832" s="46"/>
      <c r="J832" s="46"/>
      <c r="K832" s="46"/>
      <c r="L832" s="46"/>
      <c r="M832" s="46"/>
    </row>
    <row r="833" spans="2:13" ht="16.5" customHeight="1">
      <c r="B833" s="45"/>
      <c r="C833" s="46"/>
      <c r="D833" s="46"/>
      <c r="E833" s="46"/>
      <c r="F833" s="46"/>
      <c r="G833" s="46"/>
      <c r="H833" s="46"/>
      <c r="I833" s="46"/>
      <c r="J833" s="46"/>
      <c r="K833" s="46"/>
      <c r="L833" s="46"/>
      <c r="M833" s="46"/>
    </row>
    <row r="834" spans="2:13" ht="16.5" customHeight="1">
      <c r="B834" s="45"/>
      <c r="C834" s="46"/>
      <c r="D834" s="46"/>
      <c r="E834" s="46"/>
      <c r="F834" s="46"/>
      <c r="G834" s="46"/>
      <c r="H834" s="46"/>
      <c r="I834" s="46"/>
      <c r="J834" s="46"/>
      <c r="K834" s="46"/>
      <c r="L834" s="46"/>
      <c r="M834" s="46"/>
    </row>
    <row r="835" spans="2:13" ht="16.5" customHeight="1">
      <c r="B835" s="45"/>
      <c r="C835" s="46"/>
      <c r="D835" s="46"/>
      <c r="E835" s="46"/>
      <c r="F835" s="46"/>
      <c r="G835" s="46"/>
      <c r="H835" s="46"/>
      <c r="I835" s="46"/>
      <c r="J835" s="46"/>
      <c r="K835" s="46"/>
      <c r="L835" s="46"/>
      <c r="M835" s="46"/>
    </row>
    <row r="836" spans="2:13" ht="16.5" customHeight="1">
      <c r="B836" s="45"/>
      <c r="C836" s="46"/>
      <c r="D836" s="46"/>
      <c r="E836" s="46"/>
      <c r="F836" s="46"/>
      <c r="G836" s="46"/>
      <c r="H836" s="46"/>
      <c r="I836" s="46"/>
      <c r="J836" s="46"/>
      <c r="K836" s="46"/>
      <c r="L836" s="46"/>
      <c r="M836" s="46"/>
    </row>
    <row r="837" spans="2:13" ht="16.5" customHeight="1">
      <c r="B837" s="45"/>
      <c r="C837" s="46"/>
      <c r="D837" s="46"/>
      <c r="E837" s="46"/>
      <c r="F837" s="46"/>
      <c r="G837" s="46"/>
      <c r="H837" s="46"/>
      <c r="I837" s="46"/>
      <c r="J837" s="46"/>
      <c r="K837" s="46"/>
      <c r="L837" s="46"/>
      <c r="M837" s="46"/>
    </row>
    <row r="838" spans="2:13" ht="16.5" customHeight="1">
      <c r="B838" s="45"/>
      <c r="C838" s="46"/>
      <c r="D838" s="46"/>
      <c r="E838" s="46"/>
      <c r="F838" s="46"/>
      <c r="G838" s="46"/>
      <c r="H838" s="46"/>
      <c r="I838" s="46"/>
      <c r="J838" s="46"/>
      <c r="K838" s="46"/>
      <c r="L838" s="46"/>
      <c r="M838" s="46"/>
    </row>
    <row r="839" spans="2:13" ht="16.5" customHeight="1">
      <c r="B839" s="45"/>
      <c r="C839" s="46"/>
      <c r="D839" s="46"/>
      <c r="E839" s="46"/>
      <c r="F839" s="46"/>
      <c r="G839" s="46"/>
      <c r="H839" s="46"/>
      <c r="I839" s="46"/>
      <c r="J839" s="46"/>
      <c r="K839" s="46"/>
      <c r="L839" s="46"/>
      <c r="M839" s="46"/>
    </row>
    <row r="840" spans="2:13" ht="16.5" customHeight="1">
      <c r="B840" s="45"/>
      <c r="C840" s="46"/>
      <c r="D840" s="46"/>
      <c r="E840" s="46"/>
      <c r="F840" s="46"/>
      <c r="G840" s="46"/>
      <c r="H840" s="46"/>
      <c r="I840" s="46"/>
      <c r="J840" s="46"/>
      <c r="K840" s="46"/>
      <c r="L840" s="46"/>
      <c r="M840" s="46"/>
    </row>
    <row r="841" spans="2:13" ht="16.5" customHeight="1">
      <c r="B841" s="45"/>
      <c r="C841" s="46"/>
      <c r="D841" s="46"/>
      <c r="E841" s="46"/>
      <c r="F841" s="46"/>
      <c r="G841" s="46"/>
      <c r="H841" s="46"/>
      <c r="I841" s="46"/>
      <c r="J841" s="46"/>
      <c r="K841" s="46"/>
      <c r="L841" s="46"/>
      <c r="M841" s="46"/>
    </row>
    <row r="842" spans="2:13" ht="16.5" customHeight="1">
      <c r="B842" s="45"/>
      <c r="C842" s="46"/>
      <c r="D842" s="46"/>
      <c r="E842" s="46"/>
      <c r="F842" s="46"/>
      <c r="G842" s="46"/>
      <c r="H842" s="46"/>
      <c r="I842" s="46"/>
      <c r="J842" s="46"/>
      <c r="K842" s="46"/>
      <c r="L842" s="46"/>
      <c r="M842" s="46"/>
    </row>
    <row r="843" spans="2:13" ht="16.5" customHeight="1">
      <c r="B843" s="45"/>
      <c r="C843" s="46"/>
      <c r="D843" s="46"/>
      <c r="E843" s="46"/>
      <c r="F843" s="46"/>
      <c r="G843" s="46"/>
      <c r="H843" s="46"/>
      <c r="I843" s="46"/>
      <c r="J843" s="46"/>
      <c r="K843" s="46"/>
      <c r="L843" s="46"/>
      <c r="M843" s="46"/>
    </row>
    <row r="844" spans="2:13" ht="16.5" customHeight="1">
      <c r="B844" s="45"/>
      <c r="C844" s="46"/>
      <c r="D844" s="46"/>
      <c r="E844" s="46"/>
      <c r="F844" s="46"/>
      <c r="G844" s="46"/>
      <c r="H844" s="46"/>
      <c r="I844" s="46"/>
      <c r="J844" s="46"/>
      <c r="K844" s="46"/>
      <c r="L844" s="46"/>
      <c r="M844" s="46"/>
    </row>
    <row r="845" spans="2:13" ht="16.5" customHeight="1">
      <c r="B845" s="45"/>
      <c r="C845" s="46"/>
      <c r="D845" s="46"/>
      <c r="E845" s="46"/>
      <c r="F845" s="46"/>
      <c r="G845" s="46"/>
      <c r="H845" s="46"/>
      <c r="I845" s="46"/>
      <c r="J845" s="46"/>
      <c r="K845" s="46"/>
      <c r="L845" s="46"/>
      <c r="M845" s="46"/>
    </row>
    <row r="846" spans="2:13" ht="16.5" customHeight="1">
      <c r="B846" s="45"/>
      <c r="C846" s="46"/>
      <c r="D846" s="46"/>
      <c r="E846" s="46"/>
      <c r="F846" s="46"/>
      <c r="G846" s="46"/>
      <c r="H846" s="46"/>
      <c r="I846" s="46"/>
      <c r="J846" s="46"/>
      <c r="K846" s="46"/>
      <c r="L846" s="46"/>
      <c r="M846" s="46"/>
    </row>
    <row r="847" spans="2:13" ht="16.5" customHeight="1">
      <c r="B847" s="45"/>
      <c r="C847" s="46"/>
      <c r="D847" s="46"/>
      <c r="E847" s="46"/>
      <c r="F847" s="46"/>
      <c r="G847" s="46"/>
      <c r="H847" s="46"/>
      <c r="I847" s="46"/>
      <c r="J847" s="46"/>
      <c r="K847" s="46"/>
      <c r="L847" s="46"/>
      <c r="M847" s="46"/>
    </row>
    <row r="848" spans="2:13" ht="16.5" customHeight="1">
      <c r="B848" s="45"/>
      <c r="C848" s="46"/>
      <c r="D848" s="46"/>
      <c r="E848" s="46"/>
      <c r="F848" s="46"/>
      <c r="G848" s="46"/>
      <c r="H848" s="46"/>
      <c r="I848" s="46"/>
      <c r="J848" s="46"/>
      <c r="K848" s="46"/>
      <c r="L848" s="46"/>
      <c r="M848" s="46"/>
    </row>
    <row r="849" spans="2:13" ht="16.5" customHeight="1">
      <c r="B849" s="45"/>
      <c r="C849" s="46"/>
      <c r="D849" s="46"/>
      <c r="E849" s="46"/>
      <c r="F849" s="46"/>
      <c r="G849" s="46"/>
      <c r="H849" s="46"/>
      <c r="I849" s="46"/>
      <c r="J849" s="46"/>
      <c r="K849" s="46"/>
      <c r="L849" s="46"/>
      <c r="M849" s="46"/>
    </row>
    <row r="850" spans="2:13" ht="16.5" customHeight="1">
      <c r="B850" s="45"/>
      <c r="C850" s="46"/>
      <c r="D850" s="46"/>
      <c r="E850" s="46"/>
      <c r="F850" s="46"/>
      <c r="G850" s="46"/>
      <c r="H850" s="46"/>
      <c r="I850" s="46"/>
      <c r="J850" s="46"/>
      <c r="K850" s="46"/>
      <c r="L850" s="46"/>
      <c r="M850" s="46"/>
    </row>
    <row r="851" spans="2:13" ht="16.5" customHeight="1">
      <c r="B851" s="45"/>
      <c r="C851" s="46"/>
      <c r="D851" s="46"/>
      <c r="E851" s="46"/>
      <c r="F851" s="46"/>
      <c r="G851" s="46"/>
      <c r="H851" s="46"/>
      <c r="I851" s="46"/>
      <c r="J851" s="46"/>
      <c r="K851" s="46"/>
      <c r="L851" s="46"/>
      <c r="M851" s="46"/>
    </row>
    <row r="852" spans="2:13" ht="16.5" customHeight="1">
      <c r="B852" s="45"/>
      <c r="C852" s="46"/>
      <c r="D852" s="46"/>
      <c r="E852" s="46"/>
      <c r="F852" s="46"/>
      <c r="G852" s="46"/>
      <c r="H852" s="46"/>
      <c r="I852" s="46"/>
      <c r="J852" s="46"/>
      <c r="K852" s="46"/>
      <c r="L852" s="46"/>
      <c r="M852" s="46"/>
    </row>
    <row r="853" spans="2:13" ht="16.5" customHeight="1">
      <c r="B853" s="45"/>
      <c r="C853" s="46"/>
      <c r="D853" s="46"/>
      <c r="E853" s="46"/>
      <c r="F853" s="46"/>
      <c r="G853" s="46"/>
      <c r="H853" s="46"/>
      <c r="I853" s="46"/>
      <c r="J853" s="46"/>
      <c r="K853" s="46"/>
      <c r="L853" s="46"/>
      <c r="M853" s="46"/>
    </row>
    <row r="854" spans="2:13" ht="16.5" customHeight="1">
      <c r="B854" s="45"/>
      <c r="C854" s="46"/>
      <c r="D854" s="46"/>
      <c r="E854" s="46"/>
      <c r="F854" s="46"/>
      <c r="G854" s="46"/>
      <c r="H854" s="46"/>
      <c r="I854" s="46"/>
      <c r="J854" s="46"/>
      <c r="K854" s="46"/>
      <c r="L854" s="46"/>
      <c r="M854" s="46"/>
    </row>
    <row r="855" spans="2:13" ht="16.5" customHeight="1">
      <c r="B855" s="45"/>
      <c r="C855" s="46"/>
      <c r="D855" s="46"/>
      <c r="E855" s="46"/>
      <c r="F855" s="46"/>
      <c r="G855" s="46"/>
      <c r="H855" s="46"/>
      <c r="I855" s="46"/>
      <c r="J855" s="46"/>
      <c r="K855" s="46"/>
      <c r="L855" s="46"/>
      <c r="M855" s="46"/>
    </row>
    <row r="856" spans="2:13" ht="16.5" customHeight="1">
      <c r="B856" s="45"/>
      <c r="C856" s="46"/>
      <c r="D856" s="46"/>
      <c r="E856" s="46"/>
      <c r="F856" s="46"/>
      <c r="G856" s="46"/>
      <c r="H856" s="46"/>
      <c r="I856" s="46"/>
      <c r="J856" s="46"/>
      <c r="K856" s="46"/>
      <c r="L856" s="46"/>
      <c r="M856" s="46"/>
    </row>
    <row r="857" spans="2:13" ht="16.5" customHeight="1">
      <c r="B857" s="45"/>
      <c r="C857" s="46"/>
      <c r="D857" s="46"/>
      <c r="E857" s="46"/>
      <c r="F857" s="46"/>
      <c r="G857" s="46"/>
      <c r="H857" s="46"/>
      <c r="I857" s="46"/>
      <c r="J857" s="46"/>
      <c r="K857" s="46"/>
      <c r="L857" s="46"/>
      <c r="M857" s="46"/>
    </row>
    <row r="858" spans="2:13" ht="16.5" customHeight="1">
      <c r="B858" s="45"/>
      <c r="C858" s="46"/>
      <c r="D858" s="46"/>
      <c r="E858" s="46"/>
      <c r="F858" s="46"/>
      <c r="G858" s="46"/>
      <c r="H858" s="46"/>
      <c r="I858" s="46"/>
      <c r="J858" s="46"/>
      <c r="K858" s="46"/>
      <c r="L858" s="46"/>
      <c r="M858" s="46"/>
    </row>
    <row r="859" spans="2:13" ht="16.5" customHeight="1">
      <c r="B859" s="45"/>
      <c r="C859" s="46"/>
      <c r="D859" s="46"/>
      <c r="E859" s="46"/>
      <c r="F859" s="46"/>
      <c r="G859" s="46"/>
      <c r="H859" s="46"/>
      <c r="I859" s="46"/>
      <c r="J859" s="46"/>
      <c r="K859" s="46"/>
      <c r="L859" s="46"/>
      <c r="M859" s="46"/>
    </row>
    <row r="860" spans="2:13" ht="16.5" customHeight="1">
      <c r="B860" s="45"/>
      <c r="C860" s="46"/>
      <c r="D860" s="46"/>
      <c r="E860" s="46"/>
      <c r="F860" s="46"/>
      <c r="G860" s="46"/>
      <c r="H860" s="46"/>
      <c r="I860" s="46"/>
      <c r="J860" s="46"/>
      <c r="K860" s="46"/>
      <c r="L860" s="46"/>
      <c r="M860" s="46"/>
    </row>
    <row r="861" spans="2:13" ht="16.5" customHeight="1">
      <c r="B861" s="45"/>
      <c r="C861" s="46"/>
      <c r="D861" s="46"/>
      <c r="E861" s="46"/>
      <c r="F861" s="46"/>
      <c r="G861" s="46"/>
      <c r="H861" s="46"/>
      <c r="I861" s="46"/>
      <c r="J861" s="46"/>
      <c r="K861" s="46"/>
      <c r="L861" s="46"/>
      <c r="M861" s="46"/>
    </row>
    <row r="862" spans="2:13" ht="16.5" customHeight="1">
      <c r="B862" s="45"/>
      <c r="C862" s="46"/>
      <c r="D862" s="46"/>
      <c r="E862" s="46"/>
      <c r="F862" s="46"/>
      <c r="G862" s="46"/>
      <c r="H862" s="46"/>
      <c r="I862" s="46"/>
      <c r="J862" s="46"/>
      <c r="K862" s="46"/>
      <c r="L862" s="46"/>
      <c r="M862" s="46"/>
    </row>
    <row r="863" spans="2:13" ht="16.5" customHeight="1">
      <c r="B863" s="45"/>
      <c r="C863" s="46"/>
      <c r="D863" s="46"/>
      <c r="E863" s="46"/>
      <c r="F863" s="46"/>
      <c r="G863" s="46"/>
      <c r="H863" s="46"/>
      <c r="I863" s="46"/>
      <c r="J863" s="46"/>
      <c r="K863" s="46"/>
      <c r="L863" s="46"/>
      <c r="M863" s="46"/>
    </row>
    <row r="864" spans="2:13" ht="16.5" customHeight="1">
      <c r="B864" s="45"/>
      <c r="C864" s="46"/>
      <c r="D864" s="46"/>
      <c r="E864" s="46"/>
      <c r="F864" s="46"/>
      <c r="G864" s="46"/>
      <c r="H864" s="46"/>
      <c r="I864" s="46"/>
      <c r="J864" s="46"/>
      <c r="K864" s="46"/>
      <c r="L864" s="46"/>
      <c r="M864" s="46"/>
    </row>
    <row r="865" spans="2:13" ht="16.5" customHeight="1">
      <c r="B865" s="45"/>
      <c r="C865" s="46"/>
      <c r="D865" s="46"/>
      <c r="E865" s="46"/>
      <c r="F865" s="46"/>
      <c r="G865" s="46"/>
      <c r="H865" s="46"/>
      <c r="I865" s="46"/>
      <c r="J865" s="46"/>
      <c r="K865" s="46"/>
      <c r="L865" s="46"/>
      <c r="M865" s="46"/>
    </row>
    <row r="866" spans="2:13" ht="16.5" customHeight="1">
      <c r="B866" s="45"/>
      <c r="C866" s="46"/>
      <c r="D866" s="46"/>
      <c r="E866" s="46"/>
      <c r="F866" s="46"/>
      <c r="G866" s="46"/>
      <c r="H866" s="46"/>
      <c r="I866" s="46"/>
      <c r="J866" s="46"/>
      <c r="K866" s="46"/>
      <c r="L866" s="46"/>
      <c r="M866" s="46"/>
    </row>
    <row r="867" spans="2:13" ht="16.5" customHeight="1">
      <c r="B867" s="45"/>
      <c r="C867" s="46"/>
      <c r="D867" s="46"/>
      <c r="E867" s="46"/>
      <c r="F867" s="46"/>
      <c r="G867" s="46"/>
      <c r="H867" s="46"/>
      <c r="I867" s="46"/>
      <c r="J867" s="46"/>
      <c r="K867" s="46"/>
      <c r="L867" s="46"/>
      <c r="M867" s="46"/>
    </row>
    <row r="868" spans="2:13" ht="16.5" customHeight="1">
      <c r="B868" s="45"/>
      <c r="C868" s="46"/>
      <c r="D868" s="46"/>
      <c r="E868" s="46"/>
      <c r="F868" s="46"/>
      <c r="G868" s="46"/>
      <c r="H868" s="46"/>
      <c r="I868" s="46"/>
      <c r="J868" s="46"/>
      <c r="K868" s="46"/>
      <c r="L868" s="46"/>
      <c r="M868" s="46"/>
    </row>
    <row r="869" spans="2:13" ht="16.5" customHeight="1">
      <c r="B869" s="45"/>
      <c r="C869" s="46"/>
      <c r="D869" s="46"/>
      <c r="E869" s="46"/>
      <c r="F869" s="46"/>
      <c r="G869" s="46"/>
      <c r="H869" s="46"/>
      <c r="I869" s="46"/>
      <c r="J869" s="46"/>
      <c r="K869" s="46"/>
      <c r="L869" s="46"/>
      <c r="M869" s="46"/>
    </row>
    <row r="870" spans="2:13" ht="16.5" customHeight="1">
      <c r="B870" s="45"/>
      <c r="C870" s="46"/>
      <c r="D870" s="46"/>
      <c r="E870" s="46"/>
      <c r="F870" s="46"/>
      <c r="G870" s="46"/>
      <c r="H870" s="46"/>
      <c r="I870" s="46"/>
      <c r="J870" s="46"/>
      <c r="K870" s="46"/>
      <c r="L870" s="46"/>
      <c r="M870" s="46"/>
    </row>
    <row r="871" spans="2:13" ht="16.5" customHeight="1">
      <c r="B871" s="45"/>
      <c r="C871" s="46"/>
      <c r="D871" s="46"/>
      <c r="E871" s="46"/>
      <c r="F871" s="46"/>
      <c r="G871" s="46"/>
      <c r="H871" s="46"/>
      <c r="I871" s="46"/>
      <c r="J871" s="46"/>
      <c r="K871" s="46"/>
      <c r="L871" s="46"/>
      <c r="M871" s="46"/>
    </row>
    <row r="872" spans="2:13" ht="16.5" customHeight="1">
      <c r="B872" s="45"/>
      <c r="C872" s="46"/>
      <c r="D872" s="46"/>
      <c r="E872" s="46"/>
      <c r="F872" s="46"/>
      <c r="G872" s="46"/>
      <c r="H872" s="46"/>
      <c r="I872" s="46"/>
      <c r="J872" s="46"/>
      <c r="K872" s="46"/>
      <c r="L872" s="46"/>
      <c r="M872" s="46"/>
    </row>
    <row r="873" spans="2:13" ht="16.5" customHeight="1">
      <c r="B873" s="45"/>
      <c r="C873" s="46"/>
      <c r="D873" s="46"/>
      <c r="E873" s="46"/>
      <c r="F873" s="46"/>
      <c r="G873" s="46"/>
      <c r="H873" s="46"/>
      <c r="I873" s="46"/>
      <c r="J873" s="46"/>
      <c r="K873" s="46"/>
      <c r="L873" s="46"/>
      <c r="M873" s="46"/>
    </row>
    <row r="874" spans="2:13" ht="16.5" customHeight="1">
      <c r="B874" s="45"/>
      <c r="C874" s="46"/>
      <c r="D874" s="46"/>
      <c r="E874" s="46"/>
      <c r="F874" s="46"/>
      <c r="G874" s="46"/>
      <c r="H874" s="46"/>
      <c r="I874" s="46"/>
      <c r="J874" s="46"/>
      <c r="K874" s="46"/>
      <c r="L874" s="46"/>
      <c r="M874" s="46"/>
    </row>
    <row r="875" spans="2:13" ht="16.5" customHeight="1">
      <c r="B875" s="45"/>
      <c r="C875" s="46"/>
      <c r="D875" s="46"/>
      <c r="E875" s="46"/>
      <c r="F875" s="46"/>
      <c r="G875" s="46"/>
      <c r="H875" s="46"/>
      <c r="I875" s="46"/>
      <c r="J875" s="46"/>
      <c r="K875" s="46"/>
      <c r="L875" s="46"/>
      <c r="M875" s="46"/>
    </row>
    <row r="876" spans="2:13" ht="16.5" customHeight="1">
      <c r="B876" s="45"/>
      <c r="C876" s="46"/>
      <c r="D876" s="46"/>
      <c r="E876" s="46"/>
      <c r="F876" s="46"/>
      <c r="G876" s="46"/>
      <c r="H876" s="46"/>
      <c r="I876" s="46"/>
      <c r="J876" s="46"/>
      <c r="K876" s="46"/>
      <c r="L876" s="46"/>
      <c r="M876" s="46"/>
    </row>
    <row r="877" spans="2:13" ht="16.5" customHeight="1">
      <c r="B877" s="45"/>
      <c r="C877" s="46"/>
      <c r="D877" s="46"/>
      <c r="E877" s="46"/>
      <c r="F877" s="46"/>
      <c r="G877" s="46"/>
      <c r="H877" s="46"/>
      <c r="I877" s="46"/>
      <c r="J877" s="46"/>
      <c r="K877" s="46"/>
      <c r="L877" s="46"/>
      <c r="M877" s="46"/>
    </row>
    <row r="878" spans="2:13" ht="16.5" customHeight="1">
      <c r="B878" s="45"/>
      <c r="C878" s="46"/>
      <c r="D878" s="46"/>
      <c r="E878" s="46"/>
      <c r="F878" s="46"/>
      <c r="G878" s="46"/>
      <c r="H878" s="46"/>
      <c r="I878" s="46"/>
      <c r="J878" s="46"/>
      <c r="K878" s="46"/>
      <c r="L878" s="46"/>
      <c r="M878" s="46"/>
    </row>
    <row r="879" spans="2:13" ht="16.5" customHeight="1">
      <c r="B879" s="45"/>
      <c r="C879" s="46"/>
      <c r="D879" s="46"/>
      <c r="E879" s="46"/>
      <c r="F879" s="46"/>
      <c r="G879" s="46"/>
      <c r="H879" s="46"/>
      <c r="I879" s="46"/>
      <c r="J879" s="46"/>
      <c r="K879" s="46"/>
      <c r="L879" s="46"/>
      <c r="M879" s="46"/>
    </row>
    <row r="880" spans="2:13" ht="16.5" customHeight="1">
      <c r="B880" s="45"/>
      <c r="C880" s="46"/>
      <c r="D880" s="46"/>
      <c r="E880" s="46"/>
      <c r="F880" s="46"/>
      <c r="G880" s="46"/>
      <c r="H880" s="46"/>
      <c r="I880" s="46"/>
      <c r="J880" s="46"/>
      <c r="K880" s="46"/>
      <c r="L880" s="46"/>
      <c r="M880" s="46"/>
    </row>
    <row r="881" spans="2:13" ht="16.5" customHeight="1">
      <c r="B881" s="45"/>
      <c r="C881" s="46"/>
      <c r="D881" s="46"/>
      <c r="E881" s="46"/>
      <c r="F881" s="46"/>
      <c r="G881" s="46"/>
      <c r="H881" s="46"/>
      <c r="I881" s="46"/>
      <c r="J881" s="46"/>
      <c r="K881" s="46"/>
      <c r="L881" s="46"/>
      <c r="M881" s="46"/>
    </row>
    <row r="882" spans="2:13" ht="16.5" customHeight="1">
      <c r="B882" s="45"/>
      <c r="C882" s="46"/>
      <c r="D882" s="46"/>
      <c r="E882" s="46"/>
      <c r="F882" s="46"/>
      <c r="G882" s="46"/>
      <c r="H882" s="46"/>
      <c r="I882" s="46"/>
      <c r="J882" s="46"/>
      <c r="K882" s="46"/>
      <c r="L882" s="46"/>
      <c r="M882" s="46"/>
    </row>
    <row r="883" spans="2:13" ht="16.5" customHeight="1">
      <c r="B883" s="45"/>
      <c r="C883" s="46"/>
      <c r="D883" s="46"/>
      <c r="E883" s="46"/>
      <c r="F883" s="46"/>
      <c r="G883" s="46"/>
      <c r="H883" s="46"/>
      <c r="I883" s="46"/>
      <c r="J883" s="46"/>
      <c r="K883" s="46"/>
      <c r="L883" s="46"/>
      <c r="M883" s="46"/>
    </row>
    <row r="884" spans="2:13" ht="16.5" customHeight="1">
      <c r="B884" s="45"/>
      <c r="C884" s="46"/>
      <c r="D884" s="46"/>
      <c r="E884" s="46"/>
      <c r="F884" s="46"/>
      <c r="G884" s="46"/>
      <c r="H884" s="46"/>
      <c r="I884" s="46"/>
      <c r="J884" s="46"/>
      <c r="K884" s="46"/>
      <c r="L884" s="46"/>
      <c r="M884" s="46"/>
    </row>
    <row r="885" spans="2:13" ht="16.5" customHeight="1">
      <c r="B885" s="45"/>
      <c r="C885" s="46"/>
      <c r="D885" s="46"/>
      <c r="E885" s="46"/>
      <c r="F885" s="46"/>
      <c r="G885" s="46"/>
      <c r="H885" s="46"/>
      <c r="I885" s="46"/>
      <c r="J885" s="46"/>
      <c r="K885" s="46"/>
      <c r="L885" s="46"/>
      <c r="M885" s="46"/>
    </row>
    <row r="886" spans="2:13" ht="16.5" customHeight="1">
      <c r="B886" s="45"/>
      <c r="C886" s="46"/>
      <c r="D886" s="46"/>
      <c r="E886" s="46"/>
      <c r="F886" s="46"/>
      <c r="G886" s="46"/>
      <c r="H886" s="46"/>
      <c r="I886" s="46"/>
      <c r="J886" s="46"/>
      <c r="K886" s="46"/>
      <c r="L886" s="46"/>
      <c r="M886" s="46"/>
    </row>
    <row r="887" spans="2:13" ht="16.5" customHeight="1">
      <c r="B887" s="45"/>
      <c r="C887" s="46"/>
      <c r="D887" s="46"/>
      <c r="E887" s="46"/>
      <c r="F887" s="46"/>
      <c r="G887" s="46"/>
      <c r="H887" s="46"/>
      <c r="I887" s="46"/>
      <c r="J887" s="46"/>
      <c r="K887" s="46"/>
      <c r="L887" s="46"/>
      <c r="M887" s="46"/>
    </row>
    <row r="888" spans="2:13" ht="16.5" customHeight="1">
      <c r="B888" s="45"/>
      <c r="C888" s="46"/>
      <c r="D888" s="46"/>
      <c r="E888" s="46"/>
      <c r="F888" s="46"/>
      <c r="G888" s="46"/>
      <c r="H888" s="46"/>
      <c r="I888" s="46"/>
      <c r="J888" s="46"/>
      <c r="K888" s="46"/>
      <c r="L888" s="46"/>
      <c r="M888" s="46"/>
    </row>
    <row r="889" spans="2:13" ht="16.5" customHeight="1">
      <c r="B889" s="45"/>
      <c r="C889" s="46"/>
      <c r="D889" s="46"/>
      <c r="E889" s="46"/>
      <c r="F889" s="46"/>
      <c r="G889" s="46"/>
      <c r="H889" s="46"/>
      <c r="I889" s="46"/>
      <c r="J889" s="46"/>
      <c r="K889" s="46"/>
      <c r="L889" s="46"/>
      <c r="M889" s="46"/>
    </row>
    <row r="890" spans="2:13" ht="16.5" customHeight="1">
      <c r="B890" s="45"/>
      <c r="C890" s="46"/>
      <c r="D890" s="46"/>
      <c r="E890" s="46"/>
      <c r="F890" s="46"/>
      <c r="G890" s="46"/>
      <c r="H890" s="46"/>
      <c r="I890" s="46"/>
      <c r="J890" s="46"/>
      <c r="K890" s="46"/>
      <c r="L890" s="46"/>
      <c r="M890" s="46"/>
    </row>
    <row r="891" spans="2:13" ht="16.5" customHeight="1">
      <c r="B891" s="45"/>
      <c r="C891" s="46"/>
      <c r="D891" s="46"/>
      <c r="E891" s="46"/>
      <c r="F891" s="46"/>
      <c r="G891" s="46"/>
      <c r="H891" s="46"/>
      <c r="I891" s="46"/>
      <c r="J891" s="46"/>
      <c r="K891" s="46"/>
      <c r="L891" s="46"/>
      <c r="M891" s="46"/>
    </row>
    <row r="892" spans="2:13" ht="16.5" customHeight="1">
      <c r="B892" s="45"/>
      <c r="C892" s="46"/>
      <c r="D892" s="46"/>
      <c r="E892" s="46"/>
      <c r="F892" s="46"/>
      <c r="G892" s="46"/>
      <c r="H892" s="46"/>
      <c r="I892" s="46"/>
      <c r="J892" s="46"/>
      <c r="K892" s="46"/>
      <c r="L892" s="46"/>
      <c r="M892" s="46"/>
    </row>
    <row r="893" spans="2:13" ht="16.5" customHeight="1">
      <c r="B893" s="45"/>
      <c r="C893" s="46"/>
      <c r="D893" s="46"/>
      <c r="E893" s="46"/>
      <c r="F893" s="46"/>
      <c r="G893" s="46"/>
      <c r="H893" s="46"/>
      <c r="I893" s="46"/>
      <c r="J893" s="46"/>
      <c r="K893" s="46"/>
      <c r="L893" s="46"/>
      <c r="M893" s="46"/>
    </row>
    <row r="894" spans="2:13" ht="16.5" customHeight="1">
      <c r="B894" s="45"/>
      <c r="C894" s="46"/>
      <c r="D894" s="46"/>
      <c r="E894" s="46"/>
      <c r="F894" s="46"/>
      <c r="G894" s="46"/>
      <c r="H894" s="46"/>
      <c r="I894" s="46"/>
      <c r="J894" s="46"/>
      <c r="K894" s="46"/>
      <c r="L894" s="46"/>
      <c r="M894" s="46"/>
    </row>
    <row r="895" spans="2:13" ht="16.5" customHeight="1">
      <c r="B895" s="45"/>
      <c r="C895" s="46"/>
      <c r="D895" s="46"/>
      <c r="E895" s="46"/>
      <c r="F895" s="46"/>
      <c r="G895" s="46"/>
      <c r="H895" s="46"/>
      <c r="I895" s="46"/>
      <c r="J895" s="46"/>
      <c r="K895" s="46"/>
      <c r="L895" s="46"/>
      <c r="M895" s="46"/>
    </row>
    <row r="896" spans="2:13" ht="16.5" customHeight="1">
      <c r="B896" s="45"/>
      <c r="C896" s="46"/>
      <c r="D896" s="46"/>
      <c r="E896" s="46"/>
      <c r="F896" s="46"/>
      <c r="G896" s="46"/>
      <c r="H896" s="46"/>
      <c r="I896" s="46"/>
      <c r="J896" s="46"/>
      <c r="K896" s="46"/>
      <c r="L896" s="46"/>
      <c r="M896" s="46"/>
    </row>
    <row r="897" spans="2:13" ht="16.5" customHeight="1">
      <c r="B897" s="45"/>
      <c r="C897" s="46"/>
      <c r="D897" s="46"/>
      <c r="E897" s="46"/>
      <c r="F897" s="46"/>
      <c r="G897" s="46"/>
      <c r="H897" s="46"/>
      <c r="I897" s="46"/>
      <c r="J897" s="46"/>
      <c r="K897" s="46"/>
      <c r="L897" s="46"/>
      <c r="M897" s="46"/>
    </row>
    <row r="898" spans="2:13" ht="16.5" customHeight="1">
      <c r="B898" s="45"/>
      <c r="C898" s="46"/>
      <c r="D898" s="46"/>
      <c r="E898" s="46"/>
      <c r="F898" s="46"/>
      <c r="G898" s="46"/>
      <c r="H898" s="46"/>
      <c r="I898" s="46"/>
      <c r="J898" s="46"/>
      <c r="K898" s="46"/>
      <c r="L898" s="46"/>
      <c r="M898" s="46"/>
    </row>
    <row r="899" spans="2:13" ht="16.5" customHeight="1">
      <c r="B899" s="45"/>
      <c r="C899" s="46"/>
      <c r="D899" s="46"/>
      <c r="E899" s="46"/>
      <c r="F899" s="46"/>
      <c r="G899" s="46"/>
      <c r="H899" s="46"/>
      <c r="I899" s="46"/>
      <c r="J899" s="46"/>
      <c r="K899" s="46"/>
      <c r="L899" s="46"/>
      <c r="M899" s="46"/>
    </row>
    <row r="900" spans="2:13" ht="16.5" customHeight="1">
      <c r="B900" s="45"/>
      <c r="C900" s="46"/>
      <c r="D900" s="46"/>
      <c r="E900" s="46"/>
      <c r="F900" s="46"/>
      <c r="G900" s="46"/>
      <c r="H900" s="46"/>
      <c r="I900" s="46"/>
      <c r="J900" s="46"/>
      <c r="K900" s="46"/>
      <c r="L900" s="46"/>
      <c r="M900" s="46"/>
    </row>
    <row r="901" spans="2:13" ht="16.5" customHeight="1">
      <c r="B901" s="45"/>
      <c r="C901" s="46"/>
      <c r="D901" s="46"/>
      <c r="E901" s="46"/>
      <c r="F901" s="46"/>
      <c r="G901" s="46"/>
      <c r="H901" s="46"/>
      <c r="I901" s="46"/>
      <c r="J901" s="46"/>
      <c r="K901" s="46"/>
      <c r="L901" s="46"/>
      <c r="M901" s="46"/>
    </row>
    <row r="902" spans="2:13" ht="16.5" customHeight="1">
      <c r="B902" s="45"/>
      <c r="C902" s="46"/>
      <c r="D902" s="46"/>
      <c r="E902" s="46"/>
      <c r="F902" s="46"/>
      <c r="G902" s="46"/>
      <c r="H902" s="46"/>
      <c r="I902" s="46"/>
      <c r="J902" s="46"/>
      <c r="K902" s="46"/>
      <c r="L902" s="46"/>
      <c r="M902" s="46"/>
    </row>
    <row r="903" spans="2:13" ht="16.5" customHeight="1">
      <c r="B903" s="45"/>
      <c r="C903" s="46"/>
      <c r="D903" s="46"/>
      <c r="E903" s="46"/>
      <c r="F903" s="46"/>
      <c r="G903" s="46"/>
      <c r="H903" s="46"/>
      <c r="I903" s="46"/>
      <c r="J903" s="46"/>
      <c r="K903" s="46"/>
      <c r="L903" s="46"/>
      <c r="M903" s="46"/>
    </row>
    <row r="904" spans="2:13" ht="16.5" customHeight="1">
      <c r="B904" s="45"/>
      <c r="C904" s="46"/>
      <c r="D904" s="46"/>
      <c r="E904" s="46"/>
      <c r="F904" s="46"/>
      <c r="G904" s="46"/>
      <c r="H904" s="46"/>
      <c r="I904" s="46"/>
      <c r="J904" s="46"/>
      <c r="K904" s="46"/>
      <c r="L904" s="46"/>
      <c r="M904" s="46"/>
    </row>
    <row r="905" spans="2:13" ht="16.5" customHeight="1">
      <c r="B905" s="45"/>
      <c r="C905" s="46"/>
      <c r="D905" s="46"/>
      <c r="E905" s="46"/>
      <c r="F905" s="46"/>
      <c r="G905" s="46"/>
      <c r="H905" s="46"/>
      <c r="I905" s="46"/>
      <c r="J905" s="46"/>
      <c r="K905" s="46"/>
      <c r="L905" s="46"/>
      <c r="M905" s="46"/>
    </row>
    <row r="906" spans="2:13" ht="16.5" customHeight="1">
      <c r="B906" s="45"/>
      <c r="C906" s="46"/>
      <c r="D906" s="46"/>
      <c r="E906" s="46"/>
      <c r="F906" s="46"/>
      <c r="G906" s="46"/>
      <c r="H906" s="46"/>
      <c r="I906" s="46"/>
      <c r="J906" s="46"/>
      <c r="K906" s="46"/>
      <c r="L906" s="46"/>
      <c r="M906" s="46"/>
    </row>
    <row r="907" spans="2:13" ht="16.5" customHeight="1">
      <c r="B907" s="45"/>
      <c r="C907" s="46"/>
      <c r="D907" s="46"/>
      <c r="E907" s="46"/>
      <c r="F907" s="46"/>
      <c r="G907" s="46"/>
      <c r="H907" s="46"/>
      <c r="I907" s="46"/>
      <c r="J907" s="46"/>
      <c r="K907" s="46"/>
      <c r="L907" s="46"/>
      <c r="M907" s="46"/>
    </row>
    <row r="908" spans="2:13" ht="16.5" customHeight="1">
      <c r="B908" s="45"/>
      <c r="C908" s="46"/>
      <c r="D908" s="46"/>
      <c r="E908" s="46"/>
      <c r="F908" s="46"/>
      <c r="G908" s="46"/>
      <c r="H908" s="46"/>
      <c r="I908" s="46"/>
      <c r="J908" s="46"/>
      <c r="K908" s="46"/>
      <c r="L908" s="46"/>
      <c r="M908" s="46"/>
    </row>
    <row r="909" spans="2:13" ht="16.5" customHeight="1">
      <c r="B909" s="45"/>
      <c r="C909" s="46"/>
      <c r="D909" s="46"/>
      <c r="E909" s="46"/>
      <c r="F909" s="46"/>
      <c r="G909" s="46"/>
      <c r="H909" s="46"/>
      <c r="I909" s="46"/>
      <c r="J909" s="46"/>
      <c r="K909" s="46"/>
      <c r="L909" s="46"/>
      <c r="M909" s="46"/>
    </row>
    <row r="910" spans="2:13" ht="16.5" customHeight="1">
      <c r="B910" s="45"/>
      <c r="C910" s="46"/>
      <c r="D910" s="46"/>
      <c r="E910" s="46"/>
      <c r="F910" s="46"/>
      <c r="G910" s="46"/>
      <c r="H910" s="46"/>
      <c r="I910" s="46"/>
      <c r="J910" s="46"/>
      <c r="K910" s="46"/>
      <c r="L910" s="46"/>
      <c r="M910" s="46"/>
    </row>
    <row r="911" spans="2:13" ht="16.5" customHeight="1">
      <c r="B911" s="45"/>
      <c r="C911" s="46"/>
      <c r="D911" s="46"/>
      <c r="E911" s="46"/>
      <c r="F911" s="46"/>
      <c r="G911" s="46"/>
      <c r="H911" s="46"/>
      <c r="I911" s="46"/>
      <c r="J911" s="46"/>
      <c r="K911" s="46"/>
      <c r="L911" s="46"/>
      <c r="M911" s="46"/>
    </row>
    <row r="912" spans="2:13" ht="16.5" customHeight="1">
      <c r="B912" s="45"/>
      <c r="C912" s="46"/>
      <c r="D912" s="46"/>
      <c r="E912" s="46"/>
      <c r="F912" s="46"/>
      <c r="G912" s="46"/>
      <c r="H912" s="46"/>
      <c r="I912" s="46"/>
      <c r="J912" s="46"/>
      <c r="K912" s="46"/>
      <c r="L912" s="46"/>
      <c r="M912" s="46"/>
    </row>
    <row r="913" spans="2:13" ht="16.5" customHeight="1">
      <c r="B913" s="45"/>
      <c r="C913" s="46"/>
      <c r="D913" s="46"/>
      <c r="E913" s="46"/>
      <c r="F913" s="46"/>
      <c r="G913" s="46"/>
      <c r="H913" s="46"/>
      <c r="I913" s="46"/>
      <c r="J913" s="46"/>
      <c r="K913" s="46"/>
      <c r="L913" s="46"/>
      <c r="M913" s="46"/>
    </row>
    <row r="914" spans="2:13" ht="16.5" customHeight="1">
      <c r="B914" s="45"/>
      <c r="C914" s="46"/>
      <c r="D914" s="46"/>
      <c r="E914" s="46"/>
      <c r="F914" s="46"/>
      <c r="G914" s="46"/>
      <c r="H914" s="46"/>
      <c r="I914" s="46"/>
      <c r="J914" s="46"/>
      <c r="K914" s="46"/>
      <c r="L914" s="46"/>
      <c r="M914" s="46"/>
    </row>
    <row r="915" spans="2:13" ht="16.5" customHeight="1">
      <c r="B915" s="45"/>
      <c r="C915" s="46"/>
      <c r="D915" s="46"/>
      <c r="E915" s="46"/>
      <c r="F915" s="46"/>
      <c r="G915" s="46"/>
      <c r="H915" s="46"/>
      <c r="I915" s="46"/>
      <c r="J915" s="46"/>
      <c r="K915" s="46"/>
      <c r="L915" s="46"/>
      <c r="M915" s="46"/>
    </row>
    <row r="916" spans="2:13" ht="16.5" customHeight="1">
      <c r="B916" s="45"/>
      <c r="C916" s="46"/>
      <c r="D916" s="46"/>
      <c r="E916" s="46"/>
      <c r="F916" s="46"/>
      <c r="G916" s="46"/>
      <c r="H916" s="46"/>
      <c r="I916" s="46"/>
      <c r="J916" s="46"/>
      <c r="K916" s="46"/>
      <c r="L916" s="46"/>
      <c r="M916" s="46"/>
    </row>
    <row r="917" spans="2:13" ht="16.5" customHeight="1">
      <c r="B917" s="45"/>
      <c r="C917" s="46"/>
      <c r="D917" s="46"/>
      <c r="E917" s="46"/>
      <c r="F917" s="46"/>
      <c r="G917" s="46"/>
      <c r="H917" s="46"/>
      <c r="I917" s="46"/>
      <c r="J917" s="46"/>
      <c r="K917" s="46"/>
      <c r="L917" s="46"/>
      <c r="M917" s="46"/>
    </row>
    <row r="918" spans="2:13" ht="16.5" customHeight="1">
      <c r="B918" s="45"/>
      <c r="C918" s="46"/>
      <c r="D918" s="46"/>
      <c r="E918" s="46"/>
      <c r="F918" s="46"/>
      <c r="G918" s="46"/>
      <c r="H918" s="46"/>
      <c r="I918" s="46"/>
      <c r="J918" s="46"/>
      <c r="K918" s="46"/>
      <c r="L918" s="46"/>
      <c r="M918" s="46"/>
    </row>
    <row r="919" spans="2:13" ht="16.5" customHeight="1">
      <c r="B919" s="45"/>
      <c r="C919" s="46"/>
      <c r="D919" s="46"/>
      <c r="E919" s="46"/>
      <c r="F919" s="46"/>
      <c r="G919" s="46"/>
      <c r="H919" s="46"/>
      <c r="I919" s="46"/>
      <c r="J919" s="46"/>
      <c r="K919" s="46"/>
      <c r="L919" s="46"/>
      <c r="M919" s="46"/>
    </row>
    <row r="920" spans="2:13" ht="16.5" customHeight="1">
      <c r="B920" s="45"/>
      <c r="C920" s="46"/>
      <c r="D920" s="46"/>
      <c r="E920" s="46"/>
      <c r="F920" s="46"/>
      <c r="G920" s="46"/>
      <c r="H920" s="46"/>
      <c r="I920" s="46"/>
      <c r="J920" s="46"/>
      <c r="K920" s="46"/>
      <c r="L920" s="46"/>
      <c r="M920" s="46"/>
    </row>
    <row r="921" spans="2:13" ht="16.5" customHeight="1">
      <c r="B921" s="45"/>
      <c r="C921" s="46"/>
      <c r="D921" s="46"/>
      <c r="E921" s="46"/>
      <c r="F921" s="46"/>
      <c r="G921" s="46"/>
      <c r="H921" s="46"/>
      <c r="I921" s="46"/>
      <c r="J921" s="46"/>
      <c r="K921" s="46"/>
      <c r="L921" s="46"/>
      <c r="M921" s="46"/>
    </row>
    <row r="922" spans="2:13" ht="16.5" customHeight="1">
      <c r="B922" s="45"/>
      <c r="C922" s="46"/>
      <c r="D922" s="46"/>
      <c r="E922" s="46"/>
      <c r="F922" s="46"/>
      <c r="G922" s="46"/>
      <c r="H922" s="46"/>
      <c r="I922" s="46"/>
      <c r="J922" s="46"/>
      <c r="K922" s="46"/>
      <c r="L922" s="46"/>
      <c r="M922" s="46"/>
    </row>
    <row r="923" spans="2:13" ht="16.5" customHeight="1">
      <c r="B923" s="45"/>
      <c r="C923" s="46"/>
      <c r="D923" s="46"/>
      <c r="E923" s="46"/>
      <c r="F923" s="46"/>
      <c r="G923" s="46"/>
      <c r="H923" s="46"/>
      <c r="I923" s="46"/>
      <c r="J923" s="46"/>
      <c r="K923" s="46"/>
      <c r="L923" s="46"/>
      <c r="M923" s="46"/>
    </row>
    <row r="924" spans="2:13" ht="16.5" customHeight="1">
      <c r="B924" s="45"/>
      <c r="C924" s="46"/>
      <c r="D924" s="46"/>
      <c r="E924" s="46"/>
      <c r="F924" s="46"/>
      <c r="G924" s="46"/>
      <c r="H924" s="46"/>
      <c r="I924" s="46"/>
      <c r="J924" s="46"/>
      <c r="K924" s="46"/>
      <c r="L924" s="46"/>
      <c r="M924" s="46"/>
    </row>
    <row r="925" spans="2:13" ht="16.5" customHeight="1">
      <c r="B925" s="45"/>
      <c r="C925" s="46"/>
      <c r="D925" s="46"/>
      <c r="E925" s="46"/>
      <c r="F925" s="46"/>
      <c r="G925" s="46"/>
      <c r="H925" s="46"/>
      <c r="I925" s="46"/>
      <c r="J925" s="46"/>
      <c r="K925" s="46"/>
      <c r="L925" s="46"/>
      <c r="M925" s="46"/>
    </row>
    <row r="926" spans="2:13" ht="16.5" customHeight="1">
      <c r="B926" s="45"/>
      <c r="C926" s="46"/>
      <c r="D926" s="46"/>
      <c r="E926" s="46"/>
      <c r="F926" s="46"/>
      <c r="G926" s="46"/>
      <c r="H926" s="46"/>
      <c r="I926" s="46"/>
      <c r="J926" s="46"/>
      <c r="K926" s="46"/>
      <c r="L926" s="46"/>
      <c r="M926" s="46"/>
    </row>
    <row r="927" spans="2:13" ht="16.5" customHeight="1">
      <c r="B927" s="45"/>
      <c r="C927" s="46"/>
      <c r="D927" s="46"/>
      <c r="E927" s="46"/>
      <c r="F927" s="46"/>
      <c r="G927" s="46"/>
      <c r="H927" s="46"/>
      <c r="I927" s="46"/>
      <c r="J927" s="46"/>
      <c r="K927" s="46"/>
      <c r="L927" s="46"/>
      <c r="M927" s="46"/>
    </row>
    <row r="928" spans="2:13" ht="16.5" customHeight="1">
      <c r="B928" s="45"/>
      <c r="C928" s="46"/>
      <c r="D928" s="46"/>
      <c r="E928" s="46"/>
      <c r="F928" s="46"/>
      <c r="G928" s="46"/>
      <c r="H928" s="46"/>
      <c r="I928" s="46"/>
      <c r="J928" s="46"/>
      <c r="K928" s="46"/>
      <c r="L928" s="46"/>
      <c r="M928" s="46"/>
    </row>
    <row r="929" spans="2:13" ht="16.5" customHeight="1">
      <c r="B929" s="45"/>
      <c r="C929" s="46"/>
      <c r="D929" s="46"/>
      <c r="E929" s="46"/>
      <c r="F929" s="46"/>
      <c r="G929" s="46"/>
      <c r="H929" s="46"/>
      <c r="I929" s="46"/>
      <c r="J929" s="46"/>
      <c r="K929" s="46"/>
      <c r="L929" s="46"/>
      <c r="M929" s="46"/>
    </row>
    <row r="930" spans="2:13" ht="16.5" customHeight="1">
      <c r="B930" s="45"/>
      <c r="C930" s="46"/>
      <c r="D930" s="46"/>
      <c r="E930" s="46"/>
      <c r="F930" s="46"/>
      <c r="G930" s="46"/>
      <c r="H930" s="46"/>
      <c r="I930" s="46"/>
      <c r="J930" s="46"/>
      <c r="K930" s="46"/>
      <c r="L930" s="46"/>
      <c r="M930" s="46"/>
    </row>
    <row r="931" spans="2:13" ht="16.5" customHeight="1">
      <c r="B931" s="45"/>
      <c r="C931" s="46"/>
      <c r="D931" s="46"/>
      <c r="E931" s="46"/>
      <c r="F931" s="46"/>
      <c r="G931" s="46"/>
      <c r="H931" s="46"/>
      <c r="I931" s="46"/>
      <c r="J931" s="46"/>
      <c r="K931" s="46"/>
      <c r="L931" s="46"/>
      <c r="M931" s="46"/>
    </row>
    <row r="932" spans="2:13" ht="16.5" customHeight="1">
      <c r="B932" s="45"/>
      <c r="C932" s="46"/>
      <c r="D932" s="46"/>
      <c r="E932" s="46"/>
      <c r="F932" s="46"/>
      <c r="G932" s="46"/>
      <c r="H932" s="46"/>
      <c r="I932" s="46"/>
      <c r="J932" s="46"/>
      <c r="K932" s="46"/>
      <c r="L932" s="46"/>
      <c r="M932" s="46"/>
    </row>
    <row r="933" spans="2:13" ht="16.5" customHeight="1">
      <c r="B933" s="45"/>
      <c r="C933" s="46"/>
      <c r="D933" s="46"/>
      <c r="E933" s="46"/>
      <c r="F933" s="46"/>
      <c r="G933" s="46"/>
      <c r="H933" s="46"/>
      <c r="I933" s="46"/>
      <c r="J933" s="46"/>
      <c r="K933" s="46"/>
      <c r="L933" s="46"/>
      <c r="M933" s="46"/>
    </row>
    <row r="934" spans="2:13" ht="16.5" customHeight="1">
      <c r="B934" s="45"/>
      <c r="C934" s="46"/>
      <c r="D934" s="46"/>
      <c r="E934" s="46"/>
      <c r="F934" s="46"/>
      <c r="G934" s="46"/>
      <c r="H934" s="46"/>
      <c r="I934" s="46"/>
      <c r="J934" s="46"/>
      <c r="K934" s="46"/>
      <c r="L934" s="46"/>
      <c r="M934" s="46"/>
    </row>
    <row r="935" spans="2:13" ht="16.5" customHeight="1">
      <c r="B935" s="45"/>
      <c r="C935" s="46"/>
      <c r="D935" s="46"/>
      <c r="E935" s="46"/>
      <c r="F935" s="46"/>
      <c r="G935" s="46"/>
      <c r="H935" s="46"/>
      <c r="I935" s="46"/>
      <c r="J935" s="46"/>
      <c r="K935" s="46"/>
      <c r="L935" s="46"/>
      <c r="M935" s="46"/>
    </row>
    <row r="936" spans="2:13" ht="16.5" customHeight="1">
      <c r="B936" s="45"/>
      <c r="C936" s="46"/>
      <c r="D936" s="46"/>
      <c r="E936" s="46"/>
      <c r="F936" s="46"/>
      <c r="G936" s="46"/>
      <c r="H936" s="46"/>
      <c r="I936" s="46"/>
      <c r="J936" s="46"/>
      <c r="K936" s="46"/>
      <c r="L936" s="46"/>
      <c r="M936" s="46"/>
    </row>
    <row r="937" spans="2:13" ht="16.5" customHeight="1">
      <c r="B937" s="45"/>
      <c r="C937" s="46"/>
      <c r="D937" s="46"/>
      <c r="E937" s="46"/>
      <c r="F937" s="46"/>
      <c r="G937" s="46"/>
      <c r="H937" s="46"/>
      <c r="I937" s="46"/>
      <c r="J937" s="46"/>
      <c r="K937" s="46"/>
      <c r="L937" s="46"/>
      <c r="M937" s="46"/>
    </row>
    <row r="938" spans="2:13" ht="16.5" customHeight="1">
      <c r="B938" s="45"/>
      <c r="C938" s="46"/>
      <c r="D938" s="46"/>
      <c r="E938" s="46"/>
      <c r="F938" s="46"/>
      <c r="G938" s="46"/>
      <c r="H938" s="46"/>
      <c r="I938" s="46"/>
      <c r="J938" s="46"/>
      <c r="K938" s="46"/>
      <c r="L938" s="46"/>
      <c r="M938" s="46"/>
    </row>
    <row r="939" spans="2:13" ht="16.5" customHeight="1">
      <c r="B939" s="45"/>
      <c r="C939" s="46"/>
      <c r="D939" s="46"/>
      <c r="E939" s="46"/>
      <c r="F939" s="46"/>
      <c r="G939" s="46"/>
      <c r="H939" s="46"/>
      <c r="I939" s="46"/>
      <c r="J939" s="46"/>
      <c r="K939" s="46"/>
      <c r="L939" s="46"/>
      <c r="M939" s="46"/>
    </row>
    <row r="940" spans="2:13" ht="16.5" customHeight="1">
      <c r="B940" s="45"/>
      <c r="C940" s="46"/>
      <c r="D940" s="46"/>
      <c r="E940" s="46"/>
      <c r="F940" s="46"/>
      <c r="G940" s="46"/>
      <c r="H940" s="46"/>
      <c r="I940" s="46"/>
      <c r="J940" s="46"/>
      <c r="K940" s="46"/>
      <c r="L940" s="46"/>
      <c r="M940" s="46"/>
    </row>
    <row r="941" spans="2:13" ht="16.5" customHeight="1">
      <c r="B941" s="45"/>
      <c r="C941" s="46"/>
      <c r="D941" s="46"/>
      <c r="E941" s="46"/>
      <c r="F941" s="46"/>
      <c r="G941" s="46"/>
      <c r="H941" s="46"/>
      <c r="I941" s="46"/>
      <c r="J941" s="46"/>
      <c r="K941" s="46"/>
      <c r="L941" s="46"/>
      <c r="M941" s="46"/>
    </row>
    <row r="942" spans="2:13" ht="16.5" customHeight="1">
      <c r="B942" s="45"/>
      <c r="C942" s="46"/>
      <c r="D942" s="46"/>
      <c r="E942" s="46"/>
      <c r="F942" s="46"/>
      <c r="G942" s="46"/>
      <c r="H942" s="46"/>
      <c r="I942" s="46"/>
      <c r="J942" s="46"/>
      <c r="K942" s="46"/>
      <c r="L942" s="46"/>
      <c r="M942" s="46"/>
    </row>
    <row r="943" spans="2:13" ht="16.5" customHeight="1">
      <c r="B943" s="45"/>
      <c r="C943" s="46"/>
      <c r="D943" s="46"/>
      <c r="E943" s="46"/>
      <c r="F943" s="46"/>
      <c r="G943" s="46"/>
      <c r="H943" s="46"/>
      <c r="I943" s="46"/>
      <c r="J943" s="46"/>
      <c r="K943" s="46"/>
      <c r="L943" s="46"/>
      <c r="M943" s="46"/>
    </row>
    <row r="944" spans="2:13" ht="16.5" customHeight="1">
      <c r="B944" s="45"/>
      <c r="C944" s="46"/>
      <c r="D944" s="46"/>
      <c r="E944" s="46"/>
      <c r="F944" s="46"/>
      <c r="G944" s="46"/>
      <c r="H944" s="46"/>
      <c r="I944" s="46"/>
      <c r="J944" s="46"/>
      <c r="K944" s="46"/>
      <c r="L944" s="46"/>
      <c r="M944" s="46"/>
    </row>
    <row r="945" spans="2:13" ht="16.5" customHeight="1">
      <c r="B945" s="45"/>
      <c r="C945" s="46"/>
      <c r="D945" s="46"/>
      <c r="E945" s="46"/>
      <c r="F945" s="46"/>
      <c r="G945" s="46"/>
      <c r="H945" s="46"/>
      <c r="I945" s="46"/>
      <c r="J945" s="46"/>
      <c r="K945" s="46"/>
      <c r="L945" s="46"/>
      <c r="M945" s="46"/>
    </row>
    <row r="946" spans="2:13" ht="16.5" customHeight="1">
      <c r="B946" s="45"/>
      <c r="C946" s="46"/>
      <c r="D946" s="46"/>
      <c r="E946" s="46"/>
      <c r="F946" s="46"/>
      <c r="G946" s="46"/>
      <c r="H946" s="46"/>
      <c r="I946" s="46"/>
      <c r="J946" s="46"/>
      <c r="K946" s="46"/>
      <c r="L946" s="46"/>
      <c r="M946" s="46"/>
    </row>
    <row r="947" spans="2:13" ht="16.5" customHeight="1">
      <c r="B947" s="45"/>
      <c r="C947" s="46"/>
      <c r="D947" s="46"/>
      <c r="E947" s="46"/>
      <c r="F947" s="46"/>
      <c r="G947" s="46"/>
      <c r="H947" s="46"/>
      <c r="I947" s="46"/>
      <c r="J947" s="46"/>
      <c r="K947" s="46"/>
      <c r="L947" s="46"/>
      <c r="M947" s="46"/>
    </row>
    <row r="948" spans="2:13" ht="16.5" customHeight="1">
      <c r="B948" s="45"/>
      <c r="C948" s="46"/>
      <c r="D948" s="46"/>
      <c r="E948" s="46"/>
      <c r="F948" s="46"/>
      <c r="G948" s="46"/>
      <c r="H948" s="46"/>
      <c r="I948" s="46"/>
      <c r="J948" s="46"/>
      <c r="K948" s="46"/>
      <c r="L948" s="46"/>
      <c r="M948" s="46"/>
    </row>
    <row r="949" spans="2:13" ht="16.5" customHeight="1">
      <c r="B949" s="45"/>
      <c r="C949" s="46"/>
      <c r="D949" s="46"/>
      <c r="E949" s="46"/>
      <c r="F949" s="46"/>
      <c r="G949" s="46"/>
      <c r="H949" s="46"/>
      <c r="I949" s="46"/>
      <c r="J949" s="46"/>
      <c r="K949" s="46"/>
      <c r="L949" s="46"/>
      <c r="M949" s="46"/>
    </row>
    <row r="950" spans="2:13" ht="16.5" customHeight="1">
      <c r="B950" s="45"/>
      <c r="C950" s="46"/>
      <c r="D950" s="46"/>
      <c r="E950" s="46"/>
      <c r="F950" s="46"/>
      <c r="G950" s="46"/>
      <c r="H950" s="46"/>
      <c r="I950" s="46"/>
      <c r="J950" s="46"/>
      <c r="K950" s="46"/>
      <c r="L950" s="46"/>
      <c r="M950" s="46"/>
    </row>
    <row r="951" spans="2:13" ht="16.5" customHeight="1">
      <c r="B951" s="45"/>
      <c r="C951" s="46"/>
      <c r="D951" s="46"/>
      <c r="E951" s="46"/>
      <c r="F951" s="46"/>
      <c r="G951" s="46"/>
      <c r="H951" s="46"/>
      <c r="I951" s="46"/>
      <c r="J951" s="46"/>
      <c r="K951" s="46"/>
      <c r="L951" s="46"/>
      <c r="M951" s="46"/>
    </row>
    <row r="952" spans="2:13" ht="16.5" customHeight="1">
      <c r="B952" s="45"/>
      <c r="C952" s="46"/>
      <c r="D952" s="46"/>
      <c r="E952" s="46"/>
      <c r="F952" s="46"/>
      <c r="G952" s="46"/>
      <c r="H952" s="46"/>
      <c r="I952" s="46"/>
      <c r="J952" s="46"/>
      <c r="K952" s="46"/>
      <c r="L952" s="46"/>
      <c r="M952" s="46"/>
    </row>
    <row r="953" spans="2:13" ht="16.5" customHeight="1">
      <c r="B953" s="45"/>
      <c r="C953" s="46"/>
      <c r="D953" s="46"/>
      <c r="E953" s="46"/>
      <c r="F953" s="46"/>
      <c r="G953" s="46"/>
      <c r="H953" s="46"/>
      <c r="I953" s="46"/>
      <c r="J953" s="46"/>
      <c r="K953" s="46"/>
      <c r="L953" s="46"/>
      <c r="M953" s="46"/>
    </row>
    <row r="954" spans="2:13" ht="16.5" customHeight="1">
      <c r="B954" s="45"/>
      <c r="C954" s="46"/>
      <c r="D954" s="46"/>
      <c r="E954" s="46"/>
      <c r="F954" s="46"/>
      <c r="G954" s="46"/>
      <c r="H954" s="46"/>
      <c r="I954" s="46"/>
      <c r="J954" s="46"/>
      <c r="K954" s="46"/>
      <c r="L954" s="46"/>
      <c r="M954" s="46"/>
    </row>
    <row r="955" spans="2:13" ht="16.5" customHeight="1">
      <c r="B955" s="45"/>
      <c r="C955" s="46"/>
      <c r="D955" s="46"/>
      <c r="E955" s="46"/>
      <c r="F955" s="46"/>
      <c r="G955" s="46"/>
      <c r="H955" s="46"/>
      <c r="I955" s="46"/>
      <c r="J955" s="46"/>
      <c r="K955" s="46"/>
      <c r="L955" s="46"/>
      <c r="M955" s="46"/>
    </row>
    <row r="956" spans="2:13" ht="16.5" customHeight="1">
      <c r="B956" s="45"/>
      <c r="C956" s="46"/>
      <c r="D956" s="46"/>
      <c r="E956" s="46"/>
      <c r="F956" s="46"/>
      <c r="G956" s="46"/>
      <c r="H956" s="46"/>
      <c r="I956" s="46"/>
      <c r="J956" s="46"/>
      <c r="K956" s="46"/>
      <c r="L956" s="46"/>
      <c r="M956" s="46"/>
    </row>
    <row r="957" spans="2:13" ht="16.5" customHeight="1">
      <c r="B957" s="45"/>
      <c r="C957" s="46"/>
      <c r="D957" s="46"/>
      <c r="E957" s="46"/>
      <c r="F957" s="46"/>
      <c r="G957" s="46"/>
      <c r="H957" s="46"/>
      <c r="I957" s="46"/>
      <c r="J957" s="46"/>
      <c r="K957" s="46"/>
      <c r="L957" s="46"/>
      <c r="M957" s="46"/>
    </row>
    <row r="958" spans="2:13" ht="16.5" customHeight="1">
      <c r="B958" s="45"/>
      <c r="C958" s="46"/>
      <c r="D958" s="46"/>
      <c r="E958" s="46"/>
      <c r="F958" s="46"/>
      <c r="G958" s="46"/>
      <c r="H958" s="46"/>
      <c r="I958" s="46"/>
      <c r="J958" s="46"/>
      <c r="K958" s="46"/>
      <c r="L958" s="46"/>
      <c r="M958" s="46"/>
    </row>
    <row r="959" spans="2:13" ht="16.5" customHeight="1">
      <c r="B959" s="45"/>
      <c r="C959" s="46"/>
      <c r="D959" s="46"/>
      <c r="E959" s="46"/>
      <c r="F959" s="46"/>
      <c r="G959" s="46"/>
      <c r="H959" s="46"/>
      <c r="I959" s="46"/>
      <c r="J959" s="46"/>
      <c r="K959" s="46"/>
      <c r="L959" s="46"/>
      <c r="M959" s="46"/>
    </row>
    <row r="960" spans="2:13" ht="16.5" customHeight="1">
      <c r="B960" s="45"/>
      <c r="C960" s="46"/>
      <c r="D960" s="46"/>
      <c r="E960" s="46"/>
      <c r="F960" s="46"/>
      <c r="G960" s="46"/>
      <c r="H960" s="46"/>
      <c r="I960" s="46"/>
      <c r="J960" s="46"/>
      <c r="K960" s="46"/>
      <c r="L960" s="46"/>
      <c r="M960" s="46"/>
    </row>
    <row r="961" spans="2:13" ht="16.5" customHeight="1">
      <c r="B961" s="45"/>
      <c r="C961" s="46"/>
      <c r="D961" s="46"/>
      <c r="E961" s="46"/>
      <c r="F961" s="46"/>
      <c r="G961" s="46"/>
      <c r="H961" s="46"/>
      <c r="I961" s="46"/>
      <c r="J961" s="46"/>
      <c r="K961" s="46"/>
      <c r="L961" s="46"/>
      <c r="M961" s="46"/>
    </row>
    <row r="962" spans="2:13" ht="16.5" customHeight="1">
      <c r="B962" s="45"/>
      <c r="C962" s="46"/>
      <c r="D962" s="46"/>
      <c r="E962" s="46"/>
      <c r="F962" s="46"/>
      <c r="G962" s="46"/>
      <c r="H962" s="46"/>
      <c r="I962" s="46"/>
      <c r="J962" s="46"/>
      <c r="K962" s="46"/>
      <c r="L962" s="46"/>
      <c r="M962" s="46"/>
    </row>
    <row r="963" spans="2:13" ht="16.5" customHeight="1">
      <c r="B963" s="45"/>
      <c r="C963" s="46"/>
      <c r="D963" s="46"/>
      <c r="E963" s="46"/>
      <c r="F963" s="46"/>
      <c r="G963" s="46"/>
      <c r="H963" s="46"/>
      <c r="I963" s="46"/>
      <c r="J963" s="46"/>
      <c r="K963" s="46"/>
      <c r="L963" s="46"/>
      <c r="M963" s="46"/>
    </row>
    <row r="964" spans="2:13" ht="16.5" customHeight="1">
      <c r="B964" s="45"/>
      <c r="C964" s="46"/>
      <c r="D964" s="46"/>
      <c r="E964" s="46"/>
      <c r="F964" s="46"/>
      <c r="G964" s="46"/>
      <c r="H964" s="46"/>
      <c r="I964" s="46"/>
      <c r="J964" s="46"/>
      <c r="K964" s="46"/>
      <c r="L964" s="46"/>
      <c r="M964" s="46"/>
    </row>
    <row r="965" spans="2:13" ht="16.5" customHeight="1">
      <c r="B965" s="45"/>
      <c r="C965" s="46"/>
      <c r="D965" s="46"/>
      <c r="E965" s="46"/>
      <c r="F965" s="46"/>
      <c r="G965" s="46"/>
      <c r="H965" s="46"/>
      <c r="I965" s="46"/>
      <c r="J965" s="46"/>
      <c r="K965" s="46"/>
      <c r="L965" s="46"/>
      <c r="M965" s="46"/>
    </row>
    <row r="966" spans="2:13" ht="16.5" customHeight="1">
      <c r="B966" s="45"/>
      <c r="C966" s="46"/>
      <c r="D966" s="46"/>
      <c r="E966" s="46"/>
      <c r="F966" s="46"/>
      <c r="G966" s="46"/>
      <c r="H966" s="46"/>
      <c r="I966" s="46"/>
      <c r="J966" s="46"/>
      <c r="K966" s="46"/>
      <c r="L966" s="46"/>
      <c r="M966" s="46"/>
    </row>
    <row r="967" spans="2:13" ht="16.5" customHeight="1">
      <c r="B967" s="45"/>
      <c r="C967" s="46"/>
      <c r="D967" s="46"/>
      <c r="E967" s="46"/>
      <c r="F967" s="46"/>
      <c r="G967" s="46"/>
      <c r="H967" s="46"/>
      <c r="I967" s="46"/>
      <c r="J967" s="46"/>
      <c r="K967" s="46"/>
      <c r="L967" s="46"/>
      <c r="M967" s="46"/>
    </row>
    <row r="968" spans="2:13" ht="16.5" customHeight="1">
      <c r="B968" s="45"/>
      <c r="C968" s="46"/>
      <c r="D968" s="46"/>
      <c r="E968" s="46"/>
      <c r="F968" s="46"/>
      <c r="G968" s="46"/>
      <c r="H968" s="46"/>
      <c r="I968" s="46"/>
      <c r="J968" s="46"/>
      <c r="K968" s="46"/>
      <c r="L968" s="46"/>
      <c r="M968" s="46"/>
    </row>
    <row r="969" spans="2:13" ht="16.5" customHeight="1">
      <c r="B969" s="45"/>
      <c r="C969" s="46"/>
      <c r="D969" s="46"/>
      <c r="E969" s="46"/>
      <c r="F969" s="46"/>
      <c r="G969" s="46"/>
      <c r="H969" s="46"/>
      <c r="I969" s="46"/>
      <c r="J969" s="46"/>
      <c r="K969" s="46"/>
      <c r="L969" s="46"/>
      <c r="M969" s="46"/>
    </row>
    <row r="970" spans="2:13" ht="16.5" customHeight="1">
      <c r="B970" s="45"/>
      <c r="C970" s="46"/>
      <c r="D970" s="46"/>
      <c r="E970" s="46"/>
      <c r="F970" s="46"/>
      <c r="G970" s="46"/>
      <c r="H970" s="46"/>
      <c r="I970" s="46"/>
      <c r="J970" s="46"/>
      <c r="K970" s="46"/>
      <c r="L970" s="46"/>
      <c r="M970" s="46"/>
    </row>
    <row r="971" spans="2:13" ht="16.5" customHeight="1">
      <c r="B971" s="45"/>
      <c r="C971" s="46"/>
      <c r="D971" s="46"/>
      <c r="E971" s="46"/>
      <c r="F971" s="46"/>
      <c r="G971" s="46"/>
      <c r="H971" s="46"/>
      <c r="I971" s="46"/>
      <c r="J971" s="46"/>
      <c r="K971" s="46"/>
      <c r="L971" s="46"/>
      <c r="M971" s="46"/>
    </row>
    <row r="972" spans="2:13" ht="16.5" customHeight="1">
      <c r="B972" s="45"/>
      <c r="C972" s="46"/>
      <c r="D972" s="46"/>
      <c r="E972" s="46"/>
      <c r="F972" s="46"/>
      <c r="G972" s="46"/>
      <c r="H972" s="46"/>
      <c r="I972" s="46"/>
      <c r="J972" s="46"/>
      <c r="K972" s="46"/>
      <c r="L972" s="46"/>
      <c r="M972" s="46"/>
    </row>
    <row r="973" spans="2:13" ht="16.5" customHeight="1">
      <c r="B973" s="45"/>
      <c r="C973" s="46"/>
      <c r="D973" s="46"/>
      <c r="E973" s="46"/>
      <c r="F973" s="46"/>
      <c r="G973" s="46"/>
      <c r="H973" s="46"/>
      <c r="I973" s="46"/>
      <c r="J973" s="46"/>
      <c r="K973" s="46"/>
      <c r="L973" s="46"/>
      <c r="M973" s="46"/>
    </row>
    <row r="974" spans="2:13" ht="16.5" customHeight="1">
      <c r="B974" s="45"/>
      <c r="C974" s="46"/>
      <c r="D974" s="46"/>
      <c r="E974" s="46"/>
      <c r="F974" s="46"/>
      <c r="G974" s="46"/>
      <c r="H974" s="46"/>
      <c r="I974" s="46"/>
      <c r="J974" s="46"/>
      <c r="K974" s="46"/>
      <c r="L974" s="46"/>
      <c r="M974" s="46"/>
    </row>
    <row r="975" spans="2:13" ht="16.5" customHeight="1">
      <c r="B975" s="45"/>
      <c r="C975" s="46"/>
      <c r="D975" s="46"/>
      <c r="E975" s="46"/>
      <c r="F975" s="46"/>
      <c r="G975" s="46"/>
      <c r="H975" s="46"/>
      <c r="I975" s="46"/>
      <c r="J975" s="46"/>
      <c r="K975" s="46"/>
      <c r="L975" s="46"/>
      <c r="M975" s="46"/>
    </row>
    <row r="976" spans="2:13" ht="16.5" customHeight="1">
      <c r="B976" s="45"/>
      <c r="C976" s="46"/>
      <c r="D976" s="46"/>
      <c r="E976" s="46"/>
      <c r="F976" s="46"/>
      <c r="G976" s="46"/>
      <c r="H976" s="46"/>
      <c r="I976" s="46"/>
      <c r="J976" s="46"/>
      <c r="K976" s="46"/>
      <c r="L976" s="46"/>
      <c r="M976" s="46"/>
    </row>
    <row r="977" spans="2:13" ht="16.5" customHeight="1">
      <c r="B977" s="45"/>
      <c r="C977" s="46"/>
      <c r="D977" s="46"/>
      <c r="E977" s="46"/>
      <c r="F977" s="46"/>
      <c r="G977" s="46"/>
      <c r="H977" s="46"/>
      <c r="I977" s="46"/>
      <c r="J977" s="46"/>
      <c r="K977" s="46"/>
      <c r="L977" s="46"/>
      <c r="M977" s="46"/>
    </row>
    <row r="978" spans="2:13" ht="16.5" customHeight="1">
      <c r="B978" s="45"/>
      <c r="C978" s="46"/>
      <c r="D978" s="46"/>
      <c r="E978" s="46"/>
      <c r="F978" s="46"/>
      <c r="G978" s="46"/>
      <c r="H978" s="46"/>
      <c r="I978" s="46"/>
      <c r="J978" s="46"/>
      <c r="K978" s="46"/>
      <c r="L978" s="46"/>
      <c r="M978" s="46"/>
    </row>
    <row r="979" spans="2:13" ht="16.5" customHeight="1">
      <c r="B979" s="45"/>
      <c r="C979" s="46"/>
      <c r="D979" s="46"/>
      <c r="E979" s="46"/>
      <c r="F979" s="46"/>
      <c r="G979" s="46"/>
      <c r="H979" s="46"/>
      <c r="I979" s="46"/>
      <c r="J979" s="46"/>
      <c r="K979" s="46"/>
      <c r="L979" s="46"/>
      <c r="M979" s="46"/>
    </row>
    <row r="980" spans="2:13" ht="16.5" customHeight="1">
      <c r="B980" s="45"/>
      <c r="C980" s="46"/>
      <c r="D980" s="46"/>
      <c r="E980" s="46"/>
      <c r="F980" s="46"/>
      <c r="G980" s="46"/>
      <c r="H980" s="46"/>
      <c r="I980" s="46"/>
      <c r="J980" s="46"/>
      <c r="K980" s="46"/>
      <c r="L980" s="46"/>
      <c r="M980" s="46"/>
    </row>
    <row r="981" spans="2:13" ht="16.5" customHeight="1">
      <c r="B981" s="45"/>
      <c r="C981" s="46"/>
      <c r="D981" s="46"/>
      <c r="E981" s="46"/>
      <c r="F981" s="46"/>
      <c r="G981" s="46"/>
      <c r="H981" s="46"/>
      <c r="I981" s="46"/>
      <c r="J981" s="46"/>
      <c r="K981" s="46"/>
      <c r="L981" s="46"/>
      <c r="M981" s="46"/>
    </row>
    <row r="982" spans="2:13" ht="16.5" customHeight="1">
      <c r="B982" s="45"/>
      <c r="C982" s="46"/>
      <c r="D982" s="46"/>
      <c r="E982" s="46"/>
      <c r="F982" s="46"/>
      <c r="G982" s="46"/>
      <c r="H982" s="46"/>
      <c r="I982" s="46"/>
      <c r="J982" s="46"/>
      <c r="K982" s="46"/>
      <c r="L982" s="46"/>
      <c r="M982" s="46"/>
    </row>
    <row r="983" spans="2:13" ht="16.5" customHeight="1">
      <c r="B983" s="45"/>
      <c r="C983" s="46"/>
      <c r="D983" s="46"/>
      <c r="E983" s="46"/>
      <c r="F983" s="46"/>
      <c r="G983" s="46"/>
      <c r="H983" s="46"/>
      <c r="I983" s="46"/>
      <c r="J983" s="46"/>
      <c r="K983" s="46"/>
      <c r="L983" s="46"/>
      <c r="M983" s="46"/>
    </row>
    <row r="984" spans="2:13" ht="16.5" customHeight="1">
      <c r="B984" s="45"/>
      <c r="C984" s="46"/>
      <c r="D984" s="46"/>
      <c r="E984" s="46"/>
      <c r="F984" s="46"/>
      <c r="G984" s="46"/>
      <c r="H984" s="46"/>
      <c r="I984" s="46"/>
      <c r="J984" s="46"/>
      <c r="K984" s="46"/>
      <c r="L984" s="46"/>
      <c r="M984" s="46"/>
    </row>
    <row r="985" spans="2:13" ht="16.5" customHeight="1">
      <c r="B985" s="45"/>
      <c r="C985" s="46"/>
      <c r="D985" s="46"/>
      <c r="E985" s="46"/>
      <c r="F985" s="46"/>
      <c r="G985" s="46"/>
      <c r="H985" s="46"/>
      <c r="I985" s="46"/>
      <c r="J985" s="46"/>
      <c r="K985" s="46"/>
      <c r="L985" s="46"/>
      <c r="M985" s="46"/>
    </row>
    <row r="986" spans="2:13" ht="16.5" customHeight="1">
      <c r="B986" s="45"/>
      <c r="C986" s="46"/>
      <c r="D986" s="46"/>
      <c r="E986" s="46"/>
      <c r="F986" s="46"/>
      <c r="G986" s="46"/>
      <c r="H986" s="46"/>
      <c r="I986" s="46"/>
      <c r="J986" s="46"/>
      <c r="K986" s="46"/>
      <c r="L986" s="46"/>
      <c r="M986" s="46"/>
    </row>
    <row r="987" spans="2:13" ht="16.5" customHeight="1">
      <c r="B987" s="45"/>
      <c r="C987" s="46"/>
      <c r="D987" s="46"/>
      <c r="E987" s="46"/>
      <c r="F987" s="46"/>
      <c r="G987" s="46"/>
      <c r="H987" s="46"/>
      <c r="I987" s="46"/>
      <c r="J987" s="46"/>
      <c r="K987" s="46"/>
      <c r="L987" s="46"/>
      <c r="M987" s="46"/>
    </row>
    <row r="988" spans="2:13" ht="16.5" customHeight="1">
      <c r="B988" s="45"/>
      <c r="C988" s="46"/>
      <c r="D988" s="46"/>
      <c r="E988" s="46"/>
      <c r="F988" s="46"/>
      <c r="G988" s="46"/>
      <c r="H988" s="46"/>
      <c r="I988" s="46"/>
      <c r="J988" s="46"/>
      <c r="K988" s="46"/>
      <c r="L988" s="46"/>
      <c r="M988" s="46"/>
    </row>
    <row r="989" spans="2:13" ht="16.5" customHeight="1">
      <c r="B989" s="45"/>
      <c r="C989" s="46"/>
      <c r="D989" s="46"/>
      <c r="E989" s="46"/>
      <c r="F989" s="46"/>
      <c r="G989" s="46"/>
      <c r="H989" s="46"/>
      <c r="I989" s="46"/>
      <c r="J989" s="46"/>
      <c r="K989" s="46"/>
      <c r="L989" s="46"/>
      <c r="M989" s="46"/>
    </row>
    <row r="990" spans="2:13" ht="16.5" customHeight="1">
      <c r="B990" s="45"/>
      <c r="C990" s="46"/>
      <c r="D990" s="46"/>
      <c r="E990" s="46"/>
      <c r="F990" s="46"/>
      <c r="G990" s="46"/>
      <c r="H990" s="46"/>
      <c r="I990" s="46"/>
      <c r="J990" s="46"/>
      <c r="K990" s="46"/>
      <c r="L990" s="46"/>
      <c r="M990" s="46"/>
    </row>
    <row r="991" spans="2:13" ht="16.5" customHeight="1">
      <c r="B991" s="45"/>
      <c r="C991" s="46"/>
      <c r="D991" s="46"/>
      <c r="E991" s="46"/>
      <c r="F991" s="46"/>
      <c r="G991" s="46"/>
      <c r="H991" s="46"/>
      <c r="I991" s="46"/>
      <c r="J991" s="46"/>
      <c r="K991" s="46"/>
      <c r="L991" s="46"/>
      <c r="M991" s="46"/>
    </row>
    <row r="992" spans="2:13" ht="16.5" customHeight="1">
      <c r="B992" s="45"/>
      <c r="C992" s="46"/>
      <c r="D992" s="46"/>
      <c r="E992" s="46"/>
      <c r="F992" s="46"/>
      <c r="G992" s="46"/>
      <c r="H992" s="46"/>
      <c r="I992" s="46"/>
      <c r="J992" s="46"/>
      <c r="K992" s="46"/>
      <c r="L992" s="46"/>
      <c r="M992" s="46"/>
    </row>
    <row r="993" spans="2:13" ht="16.5" customHeight="1">
      <c r="B993" s="45"/>
      <c r="C993" s="46"/>
      <c r="D993" s="46"/>
      <c r="E993" s="46"/>
      <c r="F993" s="46"/>
      <c r="G993" s="46"/>
      <c r="H993" s="46"/>
      <c r="I993" s="46"/>
      <c r="J993" s="46"/>
      <c r="K993" s="46"/>
      <c r="L993" s="46"/>
      <c r="M993" s="46"/>
    </row>
    <row r="994" spans="2:13" ht="16.5" customHeight="1">
      <c r="B994" s="45"/>
      <c r="C994" s="46"/>
      <c r="D994" s="46"/>
      <c r="E994" s="46"/>
      <c r="F994" s="46"/>
      <c r="G994" s="46"/>
      <c r="H994" s="46"/>
      <c r="I994" s="46"/>
      <c r="J994" s="46"/>
      <c r="K994" s="46"/>
      <c r="L994" s="46"/>
      <c r="M994" s="46"/>
    </row>
    <row r="995" spans="2:13" ht="16.5" customHeight="1">
      <c r="B995" s="45"/>
      <c r="C995" s="46"/>
      <c r="D995" s="46"/>
      <c r="E995" s="46"/>
      <c r="F995" s="46"/>
      <c r="G995" s="46"/>
      <c r="H995" s="46"/>
      <c r="I995" s="46"/>
      <c r="J995" s="46"/>
      <c r="K995" s="46"/>
      <c r="L995" s="46"/>
      <c r="M995" s="46"/>
    </row>
    <row r="996" spans="2:13" ht="16.5" customHeight="1">
      <c r="B996" s="45"/>
      <c r="C996" s="46"/>
      <c r="D996" s="46"/>
      <c r="E996" s="46"/>
      <c r="F996" s="46"/>
      <c r="G996" s="46"/>
      <c r="H996" s="46"/>
      <c r="I996" s="46"/>
      <c r="J996" s="46"/>
      <c r="K996" s="46"/>
      <c r="L996" s="46"/>
      <c r="M996" s="46"/>
    </row>
    <row r="997" spans="2:13" ht="16.5" customHeight="1">
      <c r="B997" s="45"/>
      <c r="C997" s="46"/>
      <c r="D997" s="46"/>
      <c r="E997" s="46"/>
      <c r="F997" s="46"/>
      <c r="G997" s="46"/>
      <c r="H997" s="46"/>
      <c r="I997" s="46"/>
      <c r="J997" s="46"/>
      <c r="K997" s="46"/>
      <c r="L997" s="46"/>
      <c r="M997" s="46"/>
    </row>
    <row r="998" spans="2:13" ht="16.5" customHeight="1">
      <c r="B998" s="45"/>
      <c r="C998" s="46"/>
      <c r="D998" s="46"/>
      <c r="E998" s="46"/>
      <c r="F998" s="46"/>
      <c r="G998" s="46"/>
      <c r="H998" s="46"/>
      <c r="I998" s="46"/>
      <c r="J998" s="46"/>
      <c r="K998" s="46"/>
      <c r="L998" s="46"/>
      <c r="M998" s="46"/>
    </row>
    <row r="999" spans="2:13" ht="16.5" customHeight="1">
      <c r="B999" s="45"/>
      <c r="C999" s="46"/>
      <c r="D999" s="46"/>
      <c r="E999" s="46"/>
      <c r="F999" s="46"/>
      <c r="G999" s="46"/>
      <c r="H999" s="46"/>
      <c r="I999" s="46"/>
      <c r="J999" s="46"/>
      <c r="K999" s="46"/>
      <c r="L999" s="46"/>
      <c r="M999" s="46"/>
    </row>
    <row r="1000" spans="2:13" ht="16.5" customHeight="1">
      <c r="B1000" s="45"/>
      <c r="C1000" s="46"/>
      <c r="D1000" s="46"/>
      <c r="E1000" s="46"/>
      <c r="F1000" s="46"/>
      <c r="G1000" s="46"/>
      <c r="H1000" s="46"/>
      <c r="I1000" s="46"/>
      <c r="J1000" s="46"/>
      <c r="K1000" s="46"/>
      <c r="L1000" s="46"/>
      <c r="M1000" s="46"/>
    </row>
    <row r="1001" spans="2:13" ht="16.5" customHeight="1">
      <c r="B1001" s="45"/>
      <c r="C1001" s="46"/>
      <c r="D1001" s="46"/>
      <c r="E1001" s="46"/>
      <c r="F1001" s="46"/>
      <c r="G1001" s="46"/>
      <c r="H1001" s="46"/>
      <c r="I1001" s="46"/>
      <c r="J1001" s="46"/>
      <c r="K1001" s="46"/>
      <c r="L1001" s="46"/>
      <c r="M1001" s="46"/>
    </row>
  </sheetData>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2:H82"/>
  <sheetViews>
    <sheetView topLeftCell="B17" zoomScale="115" zoomScaleNormal="115" workbookViewId="0">
      <selection activeCell="B86" sqref="B86"/>
    </sheetView>
  </sheetViews>
  <sheetFormatPr baseColWidth="10" defaultColWidth="9.140625" defaultRowHeight="12.75" outlineLevelRow="1"/>
  <cols>
    <col min="1" max="1" width="9.140625" style="3"/>
    <col min="2" max="2" width="79.42578125" style="3" customWidth="1"/>
    <col min="3" max="3" width="19.85546875" style="3" customWidth="1"/>
    <col min="4" max="4" width="23" style="3" customWidth="1"/>
    <col min="5" max="5" width="16.7109375" style="3" customWidth="1"/>
    <col min="6" max="6" width="14.5703125" style="3" bestFit="1" customWidth="1"/>
    <col min="7" max="7" width="15.7109375" style="3" bestFit="1" customWidth="1"/>
    <col min="8" max="8" width="12.5703125" style="3" bestFit="1" customWidth="1"/>
    <col min="9" max="16384" width="9.140625" style="3"/>
  </cols>
  <sheetData>
    <row r="2" spans="2:8">
      <c r="B2" s="2" t="s">
        <v>349</v>
      </c>
    </row>
    <row r="3" spans="2:8" ht="15">
      <c r="B3" s="2" t="s">
        <v>373</v>
      </c>
      <c r="C3" s="86" t="s">
        <v>374</v>
      </c>
    </row>
    <row r="4" spans="2:8">
      <c r="B4" s="2" t="s">
        <v>375</v>
      </c>
    </row>
    <row r="5" spans="2:8">
      <c r="B5" s="2" t="s">
        <v>376</v>
      </c>
    </row>
    <row r="6" spans="2:8">
      <c r="D6" s="23"/>
      <c r="F6" s="5"/>
      <c r="G6" s="5"/>
      <c r="H6" s="5"/>
    </row>
    <row r="7" spans="2:8">
      <c r="D7" s="24"/>
      <c r="E7" s="5"/>
      <c r="F7" s="5"/>
      <c r="H7" s="5"/>
    </row>
    <row r="8" spans="2:8">
      <c r="E8" s="5"/>
      <c r="F8" s="5"/>
      <c r="H8" s="5"/>
    </row>
    <row r="9" spans="2:8">
      <c r="E9" s="5"/>
      <c r="F9" s="5"/>
      <c r="H9" s="5"/>
    </row>
    <row r="10" spans="2:8">
      <c r="E10" s="5"/>
      <c r="F10" s="5"/>
      <c r="H10" s="5"/>
    </row>
    <row r="11" spans="2:8">
      <c r="E11" s="6"/>
      <c r="F11" s="5"/>
      <c r="H11" s="5"/>
    </row>
    <row r="12" spans="2:8">
      <c r="E12" s="6"/>
      <c r="F12" s="5"/>
      <c r="H12" s="5"/>
    </row>
    <row r="13" spans="2:8">
      <c r="E13" s="6"/>
      <c r="F13" s="5"/>
      <c r="H13" s="5"/>
    </row>
    <row r="14" spans="2:8">
      <c r="E14" s="6"/>
      <c r="F14" s="5"/>
      <c r="H14" s="5"/>
    </row>
    <row r="15" spans="2:8">
      <c r="E15" s="5"/>
      <c r="F15" s="5"/>
      <c r="H15" s="5"/>
    </row>
    <row r="16" spans="2:8">
      <c r="F16" s="5"/>
      <c r="G16" s="5"/>
      <c r="H16" s="5"/>
    </row>
    <row r="17" spans="1:8">
      <c r="F17" s="5"/>
      <c r="G17" s="5"/>
      <c r="H17" s="5"/>
    </row>
    <row r="18" spans="1:8">
      <c r="F18" s="5"/>
      <c r="G18" s="5"/>
      <c r="H18" s="5"/>
    </row>
    <row r="19" spans="1:8">
      <c r="B19" s="310" t="str">
        <f>+Portada!B12</f>
        <v>24XORO</v>
      </c>
      <c r="C19" s="310"/>
      <c r="D19" s="310"/>
      <c r="E19" s="310"/>
    </row>
    <row r="20" spans="1:8">
      <c r="B20" s="311" t="s">
        <v>547</v>
      </c>
      <c r="C20" s="311"/>
      <c r="D20" s="311"/>
      <c r="E20" s="311"/>
    </row>
    <row r="22" spans="1:8">
      <c r="C22" s="26" t="s">
        <v>452</v>
      </c>
      <c r="D22" s="26" t="s">
        <v>451</v>
      </c>
      <c r="E22" s="27" t="s">
        <v>0</v>
      </c>
    </row>
    <row r="23" spans="1:8" hidden="1" outlineLevel="1">
      <c r="A23" s="6" t="s">
        <v>6</v>
      </c>
      <c r="B23" s="3" t="s">
        <v>91</v>
      </c>
      <c r="C23" s="75">
        <f>SUMIFS(BZ!$K:$K,BZ!$B:$B,B23,BZ!$D:$D,"PR")</f>
        <v>0</v>
      </c>
      <c r="D23" s="75">
        <f>SUMIFS(BZ!$K:$K,BZ!$B:$B,B23,BZ!$D:$D,"PNR")</f>
        <v>8926578.9900000002</v>
      </c>
      <c r="E23" s="29">
        <f>SUM(C23:D23)</f>
        <v>8926578.9900000002</v>
      </c>
    </row>
    <row r="24" spans="1:8" hidden="1" outlineLevel="1">
      <c r="A24" s="6"/>
      <c r="B24" s="3" t="s">
        <v>92</v>
      </c>
      <c r="C24" s="75">
        <f>SUMIFS(BZ!$K:$K,BZ!$B:$B,B24,BZ!$D:$D,"PR")</f>
        <v>0</v>
      </c>
      <c r="D24" s="75">
        <f>SUMIFS(BZ!$K:$K,BZ!$B:$B,B24,BZ!$D:$D,"PNR")</f>
        <v>0</v>
      </c>
      <c r="E24" s="29">
        <f t="shared" ref="E24:E72" si="0">SUM(C24:D24)</f>
        <v>0</v>
      </c>
      <c r="G24" s="30"/>
    </row>
    <row r="25" spans="1:8" hidden="1" outlineLevel="1">
      <c r="A25" s="6"/>
      <c r="B25" s="3" t="s">
        <v>93</v>
      </c>
      <c r="C25" s="75">
        <f>SUMIFS(BZ!$K:$K,BZ!$B:$B,B25,BZ!$D:$D,"PR")</f>
        <v>0</v>
      </c>
      <c r="D25" s="75">
        <f>SUMIFS(BZ!$K:$K,BZ!$B:$B,B25,BZ!$D:$D,"PNR")</f>
        <v>0</v>
      </c>
      <c r="E25" s="29">
        <f t="shared" si="0"/>
        <v>0</v>
      </c>
      <c r="G25" s="30"/>
    </row>
    <row r="26" spans="1:8" hidden="1" outlineLevel="1">
      <c r="A26" s="6"/>
      <c r="B26" s="3" t="s">
        <v>94</v>
      </c>
      <c r="C26" s="75">
        <f>SUMIFS(BZ!$K:$K,BZ!$B:$B,B26,BZ!$D:$D,"PR")</f>
        <v>0</v>
      </c>
      <c r="D26" s="75">
        <f>SUMIFS(BZ!$K:$K,BZ!$B:$B,B26,BZ!$D:$D,"PNR")</f>
        <v>0</v>
      </c>
      <c r="E26" s="29">
        <f t="shared" si="0"/>
        <v>0</v>
      </c>
    </row>
    <row r="27" spans="1:8" collapsed="1">
      <c r="A27" s="6"/>
      <c r="B27" s="8" t="s">
        <v>95</v>
      </c>
      <c r="C27" s="216">
        <f>C23+C24-C25-C26</f>
        <v>0</v>
      </c>
      <c r="D27" s="216">
        <f>D23+D24-D25-D26</f>
        <v>8926578.9900000002</v>
      </c>
      <c r="E27" s="33">
        <f>C27+D27</f>
        <v>8926578.9900000002</v>
      </c>
    </row>
    <row r="28" spans="1:8" hidden="1" outlineLevel="1">
      <c r="A28" s="6"/>
      <c r="B28" s="3" t="s">
        <v>96</v>
      </c>
      <c r="C28" s="217">
        <f>SUMIFS(BZ!$K:$K,BZ!$B:$B,B28,BZ!$D:$D,"PR")</f>
        <v>0</v>
      </c>
      <c r="D28" s="217">
        <f>SUMIFS(BZ!$K:$K,BZ!$B:$B,B28,BZ!$D:$D,"PNR")</f>
        <v>0</v>
      </c>
      <c r="E28" s="29">
        <f t="shared" si="0"/>
        <v>0</v>
      </c>
    </row>
    <row r="29" spans="1:8" hidden="1" outlineLevel="1">
      <c r="A29" s="6"/>
      <c r="B29" s="3" t="s">
        <v>97</v>
      </c>
      <c r="C29" s="217">
        <f>SUMIFS(BZ!$K:$K,BZ!$B:$B,B29,BZ!$D:$D,"PR")</f>
        <v>0</v>
      </c>
      <c r="D29" s="217">
        <f>SUMIFS(BZ!$K:$K,BZ!$B:$B,B29,BZ!$D:$D,"PNR")</f>
        <v>4944123.5199999996</v>
      </c>
      <c r="E29" s="29">
        <f t="shared" si="0"/>
        <v>4944123.5199999996</v>
      </c>
    </row>
    <row r="30" spans="1:8" hidden="1" outlineLevel="1">
      <c r="A30" s="6"/>
      <c r="B30" s="3" t="s">
        <v>98</v>
      </c>
      <c r="C30" s="217">
        <f>SUMIFS(BZ!$K:$K,BZ!$B:$B,B30,BZ!$D:$D,"PR")</f>
        <v>0</v>
      </c>
      <c r="D30" s="217">
        <f>SUMIFS(BZ!$K:$K,BZ!$B:$B,B30,BZ!$D:$D,"PNR")</f>
        <v>0</v>
      </c>
      <c r="E30" s="29">
        <f t="shared" si="0"/>
        <v>0</v>
      </c>
    </row>
    <row r="31" spans="1:8" hidden="1" outlineLevel="1">
      <c r="A31" s="6"/>
      <c r="B31" s="3" t="s">
        <v>99</v>
      </c>
      <c r="C31" s="217">
        <f>SUMIFS(BZ!$K:$K,BZ!$B:$B,B31,BZ!$D:$D,"PR")</f>
        <v>0</v>
      </c>
      <c r="D31" s="217">
        <f>SUMIFS(BZ!$K:$K,BZ!$B:$B,B31,BZ!$D:$D,"PNR")</f>
        <v>0</v>
      </c>
      <c r="E31" s="29">
        <f t="shared" si="0"/>
        <v>0</v>
      </c>
    </row>
    <row r="32" spans="1:8" collapsed="1">
      <c r="A32" s="6"/>
      <c r="B32" s="8" t="s">
        <v>100</v>
      </c>
      <c r="C32" s="216">
        <f>C28+C29+C30-C31</f>
        <v>0</v>
      </c>
      <c r="D32" s="216">
        <f>D28+D29+D30-D31</f>
        <v>4944123.5199999996</v>
      </c>
      <c r="E32" s="33">
        <f>C32+D32</f>
        <v>4944123.5199999996</v>
      </c>
    </row>
    <row r="33" spans="1:7" hidden="1" outlineLevel="1">
      <c r="A33" s="6"/>
      <c r="B33" s="3" t="s">
        <v>101</v>
      </c>
      <c r="C33" s="217">
        <f>SUMIFS(BZ!$K:$K,BZ!$B:$B,B33,BZ!$D:$D,"PR")</f>
        <v>0</v>
      </c>
      <c r="D33" s="217">
        <f>SUMIFS(BZ!$K:$K,BZ!$B:$B,B33,BZ!$D:$D,"PNR")</f>
        <v>0</v>
      </c>
      <c r="E33" s="29">
        <f t="shared" si="0"/>
        <v>0</v>
      </c>
    </row>
    <row r="34" spans="1:7" hidden="1" outlineLevel="1">
      <c r="A34" s="6"/>
      <c r="B34" s="3" t="s">
        <v>102</v>
      </c>
      <c r="C34" s="217">
        <f>SUMIFS(BZ!$K:$K,BZ!$B:$B,B34,BZ!$D:$D,"PR")</f>
        <v>0</v>
      </c>
      <c r="D34" s="217">
        <f>SUMIFS(BZ!$K:$K,BZ!$B:$B,B34,BZ!$D:$D,"PNR")</f>
        <v>0</v>
      </c>
      <c r="E34" s="29">
        <f t="shared" si="0"/>
        <v>0</v>
      </c>
    </row>
    <row r="35" spans="1:7" hidden="1" outlineLevel="1">
      <c r="A35" s="6"/>
      <c r="B35" s="3" t="s">
        <v>103</v>
      </c>
      <c r="C35" s="217">
        <f>SUMIFS(BZ!$K:$K,BZ!$B:$B,B35,BZ!$D:$D,"PR")</f>
        <v>0</v>
      </c>
      <c r="D35" s="217">
        <f>SUMIFS(BZ!$K:$K,BZ!$B:$B,B35,BZ!$D:$D,"PNR")</f>
        <v>0</v>
      </c>
      <c r="E35" s="29">
        <f t="shared" si="0"/>
        <v>0</v>
      </c>
    </row>
    <row r="36" spans="1:7" collapsed="1">
      <c r="A36" s="6"/>
      <c r="B36" s="8" t="s">
        <v>104</v>
      </c>
      <c r="C36" s="216">
        <f>C33+C34+C35</f>
        <v>0</v>
      </c>
      <c r="D36" s="216">
        <f>D33+D34+D35</f>
        <v>0</v>
      </c>
      <c r="E36" s="33">
        <f>C36+D36</f>
        <v>0</v>
      </c>
    </row>
    <row r="37" spans="1:7">
      <c r="A37" s="6"/>
      <c r="B37" s="8" t="s">
        <v>356</v>
      </c>
      <c r="C37" s="216">
        <f>C27-C32-C36</f>
        <v>0</v>
      </c>
      <c r="D37" s="216">
        <f>D27-D32-D36</f>
        <v>3982455.4700000007</v>
      </c>
      <c r="E37" s="33">
        <f>C37+D37</f>
        <v>3982455.4700000007</v>
      </c>
    </row>
    <row r="38" spans="1:7" hidden="1" outlineLevel="1">
      <c r="A38" s="6"/>
      <c r="B38" s="3" t="s">
        <v>105</v>
      </c>
      <c r="C38" s="217">
        <f>SUMIFS(BZ!$K:$K,BZ!$B:$B,B38,BZ!$D:$D,"PR")</f>
        <v>0</v>
      </c>
      <c r="D38" s="217">
        <f>SUMIFS(BZ!$K:$K,BZ!$B:$B,B38,BZ!$D:$D,"PNR")</f>
        <v>0</v>
      </c>
      <c r="E38" s="29">
        <f t="shared" si="0"/>
        <v>0</v>
      </c>
      <c r="G38" s="5"/>
    </row>
    <row r="39" spans="1:7" hidden="1" outlineLevel="1">
      <c r="A39" s="6"/>
      <c r="B39" s="3" t="s">
        <v>301</v>
      </c>
      <c r="C39" s="217">
        <f>SUMIFS(BZ!$K:$K,BZ!$B:$B,B39,BZ!$D:$D,"PR")</f>
        <v>0</v>
      </c>
      <c r="D39" s="217">
        <f>SUMIFS(BZ!$K:$K,BZ!$B:$B,B39,BZ!$D:$D,"PNR")</f>
        <v>0</v>
      </c>
      <c r="E39" s="29">
        <f t="shared" si="0"/>
        <v>0</v>
      </c>
      <c r="F39" s="31"/>
      <c r="G39" s="31"/>
    </row>
    <row r="40" spans="1:7" hidden="1" outlineLevel="1">
      <c r="A40" s="6"/>
      <c r="B40" s="3" t="s">
        <v>302</v>
      </c>
      <c r="C40" s="217">
        <f>SUMIFS(BZ!$K:$K,BZ!$B:$B,B40,BZ!$D:$D,"PR")</f>
        <v>0</v>
      </c>
      <c r="D40" s="217">
        <f>SUMIFS(BZ!$K:$K,BZ!$B:$B,B40,BZ!$D:$D,"PNR")</f>
        <v>5917187.3815000001</v>
      </c>
      <c r="E40" s="29">
        <f t="shared" si="0"/>
        <v>5917187.3815000001</v>
      </c>
    </row>
    <row r="41" spans="1:7" collapsed="1">
      <c r="A41" s="6"/>
      <c r="B41" s="8" t="s">
        <v>357</v>
      </c>
      <c r="C41" s="216">
        <f>C37-C38-C39-C40</f>
        <v>0</v>
      </c>
      <c r="D41" s="216">
        <f>D37-D38-D39-D40</f>
        <v>-1934731.9114999995</v>
      </c>
      <c r="E41" s="33">
        <f>C41+D41</f>
        <v>-1934731.9114999995</v>
      </c>
    </row>
    <row r="42" spans="1:7" hidden="1" outlineLevel="1">
      <c r="A42" s="6"/>
      <c r="B42" s="3" t="s">
        <v>106</v>
      </c>
      <c r="C42" s="217">
        <f>SUMIFS(BZ!$K:$K,BZ!$B:$B,B42,BZ!$D:$D,"PR")</f>
        <v>0</v>
      </c>
      <c r="D42" s="217">
        <f>SUMIFS(BZ!$K:$K,BZ!$B:$B,B42,BZ!$D:$D,"PNR")</f>
        <v>1878282.04</v>
      </c>
      <c r="E42" s="29">
        <f t="shared" si="0"/>
        <v>1878282.04</v>
      </c>
    </row>
    <row r="43" spans="1:7" hidden="1" outlineLevel="1">
      <c r="A43" s="6"/>
      <c r="B43" s="3" t="s">
        <v>107</v>
      </c>
      <c r="C43" s="217">
        <f>SUMIFS(BZ!$K:$K,BZ!$B:$B,B43,BZ!$D:$D,"PR")</f>
        <v>0</v>
      </c>
      <c r="D43" s="217">
        <f>SUMIFS(BZ!$K:$K,BZ!$B:$B,B43,BZ!$D:$D,"PNR")</f>
        <v>0</v>
      </c>
      <c r="E43" s="29">
        <f t="shared" si="0"/>
        <v>0</v>
      </c>
    </row>
    <row r="44" spans="1:7" hidden="1" outlineLevel="1">
      <c r="A44" s="6"/>
      <c r="B44" s="3" t="s">
        <v>108</v>
      </c>
      <c r="C44" s="217">
        <f>SUMIFS(BZ!$K:$K,BZ!$B:$B,B44,BZ!$D:$D,"PR")</f>
        <v>0</v>
      </c>
      <c r="D44" s="217">
        <f>SUMIFS(BZ!$K:$K,BZ!$B:$B,B44,BZ!$D:$D,"PNR")</f>
        <v>0</v>
      </c>
      <c r="E44" s="29">
        <f t="shared" si="0"/>
        <v>0</v>
      </c>
    </row>
    <row r="45" spans="1:7" hidden="1" outlineLevel="1">
      <c r="A45" s="6"/>
      <c r="B45" s="3" t="s">
        <v>109</v>
      </c>
      <c r="C45" s="217">
        <f>SUMIFS(BZ!$K:$K,BZ!$B:$B,B45,BZ!$D:$D,"PR")</f>
        <v>0</v>
      </c>
      <c r="D45" s="217">
        <f>SUMIFS(BZ!$K:$K,BZ!$B:$B,B45,BZ!$D:$D,"PNR")</f>
        <v>0</v>
      </c>
      <c r="E45" s="29">
        <f t="shared" si="0"/>
        <v>0</v>
      </c>
    </row>
    <row r="46" spans="1:7" hidden="1" outlineLevel="1">
      <c r="A46" s="6"/>
      <c r="B46" s="3" t="s">
        <v>110</v>
      </c>
      <c r="C46" s="217">
        <f>SUMIFS(BZ!$K:$K,BZ!$B:$B,B46,BZ!$D:$D,"PR")</f>
        <v>0</v>
      </c>
      <c r="D46" s="217">
        <f>SUMIFS(BZ!$K:$K,BZ!$B:$B,B46,BZ!$D:$D,"PNR")</f>
        <v>65250.86</v>
      </c>
      <c r="E46" s="29">
        <f t="shared" si="0"/>
        <v>65250.86</v>
      </c>
    </row>
    <row r="47" spans="1:7" hidden="1" outlineLevel="1">
      <c r="A47" s="6"/>
      <c r="B47" s="3" t="s">
        <v>111</v>
      </c>
      <c r="C47" s="217">
        <f>SUMIFS(BZ!$K:$K,BZ!$B:$B,B47,BZ!$D:$D,"PR")</f>
        <v>0</v>
      </c>
      <c r="D47" s="217">
        <f>SUMIFS(BZ!$K:$K,BZ!$B:$B,B47,BZ!$D:$D,"PNR")</f>
        <v>0</v>
      </c>
      <c r="E47" s="29">
        <f t="shared" si="0"/>
        <v>0</v>
      </c>
    </row>
    <row r="48" spans="1:7" hidden="1" outlineLevel="1">
      <c r="A48" s="6"/>
      <c r="B48" s="3" t="s">
        <v>112</v>
      </c>
      <c r="C48" s="217">
        <f>SUMIFS(BZ!$K:$K,BZ!$B:$B,B48,BZ!$D:$D,"PR")</f>
        <v>0</v>
      </c>
      <c r="D48" s="217">
        <f>SUMIFS(BZ!$K:$K,BZ!$B:$B,B48,BZ!$D:$D,"PNR")</f>
        <v>0</v>
      </c>
      <c r="E48" s="29">
        <f t="shared" si="0"/>
        <v>0</v>
      </c>
    </row>
    <row r="49" spans="1:6" hidden="1" outlineLevel="1">
      <c r="A49" s="6"/>
      <c r="B49" s="3" t="s">
        <v>113</v>
      </c>
      <c r="C49" s="217">
        <f>SUMIFS(BZ!$K:$K,BZ!$B:$B,B49,BZ!$D:$D,"PR")</f>
        <v>0</v>
      </c>
      <c r="D49" s="217">
        <f>SUMIFS(BZ!$K:$K,BZ!$B:$B,B49,BZ!$D:$D,"PNR")</f>
        <v>0</v>
      </c>
      <c r="E49" s="29">
        <f t="shared" si="0"/>
        <v>0</v>
      </c>
    </row>
    <row r="50" spans="1:6" hidden="1" outlineLevel="1">
      <c r="A50" s="6"/>
      <c r="B50" s="3" t="s">
        <v>114</v>
      </c>
      <c r="C50" s="217">
        <f>SUMIFS(BZ!$K:$K,BZ!$B:$B,B50,BZ!$D:$D,"PR")</f>
        <v>0</v>
      </c>
      <c r="D50" s="217">
        <f>SUMIFS(BZ!$K:$K,BZ!$B:$B,B50,BZ!$D:$D,"PNR")</f>
        <v>0</v>
      </c>
      <c r="E50" s="29">
        <f t="shared" si="0"/>
        <v>0</v>
      </c>
    </row>
    <row r="51" spans="1:6" hidden="1" outlineLevel="1">
      <c r="A51" s="6"/>
      <c r="B51" s="3" t="s">
        <v>75</v>
      </c>
      <c r="C51" s="217">
        <f>SUMIFS(BZ!$K:$K,BZ!$B:$B,B51,BZ!$D:$D,"PR")</f>
        <v>0</v>
      </c>
      <c r="D51" s="217">
        <f>SUMIFS(BZ!$K:$K,BZ!$B:$B,B51,BZ!$D:$D,"PNR")</f>
        <v>128729.54</v>
      </c>
      <c r="E51" s="29">
        <f t="shared" si="0"/>
        <v>128729.54</v>
      </c>
      <c r="F51" s="30"/>
    </row>
    <row r="52" spans="1:6" hidden="1" outlineLevel="1">
      <c r="A52" s="6"/>
      <c r="B52" s="3" t="s">
        <v>115</v>
      </c>
      <c r="C52" s="217">
        <f>SUMIFS(BZ!$K:$K,BZ!$B:$B,B52,BZ!$D:$D,"PR")</f>
        <v>0</v>
      </c>
      <c r="D52" s="217">
        <f>SUMIFS(BZ!$K:$K,BZ!$B:$B,B52,BZ!$D:$D,"PNR")</f>
        <v>0</v>
      </c>
      <c r="E52" s="29">
        <f t="shared" si="0"/>
        <v>0</v>
      </c>
    </row>
    <row r="53" spans="1:6" hidden="1" outlineLevel="1">
      <c r="A53" s="6"/>
      <c r="B53" s="3" t="s">
        <v>116</v>
      </c>
      <c r="C53" s="217">
        <f>SUMIFS(BZ!$K:$K,BZ!$B:$B,B53,BZ!$D:$D,"PR")</f>
        <v>0</v>
      </c>
      <c r="D53" s="217">
        <f>SUMIFS(BZ!$K:$K,BZ!$B:$B,B53,BZ!$D:$D,"PNR")</f>
        <v>0</v>
      </c>
      <c r="E53" s="29">
        <f t="shared" si="0"/>
        <v>0</v>
      </c>
    </row>
    <row r="54" spans="1:6" hidden="1" outlineLevel="1">
      <c r="A54" s="6"/>
      <c r="B54" s="3" t="s">
        <v>117</v>
      </c>
      <c r="C54" s="217">
        <f>SUMIFS(BZ!$K:$K,BZ!$B:$B,B54,BZ!$D:$D,"PR")</f>
        <v>0</v>
      </c>
      <c r="D54" s="217">
        <f>SUMIFS(BZ!$K:$K,BZ!$B:$B,B54,BZ!$D:$D,"PNR")</f>
        <v>0</v>
      </c>
      <c r="E54" s="29">
        <f t="shared" si="0"/>
        <v>0</v>
      </c>
    </row>
    <row r="55" spans="1:6" hidden="1" outlineLevel="1">
      <c r="A55" s="6"/>
      <c r="B55" s="3" t="s">
        <v>118</v>
      </c>
      <c r="C55" s="217">
        <f>SUMIFS(BZ!$K:$K,BZ!$B:$B,B55,BZ!$D:$D,"PR")</f>
        <v>0</v>
      </c>
      <c r="D55" s="217">
        <f>SUMIFS(BZ!$K:$K,BZ!$B:$B,B55,BZ!$D:$D,"PNR")</f>
        <v>0</v>
      </c>
      <c r="E55" s="29">
        <f t="shared" si="0"/>
        <v>0</v>
      </c>
    </row>
    <row r="56" spans="1:6" hidden="1" outlineLevel="1">
      <c r="A56" s="6"/>
      <c r="B56" s="3" t="s">
        <v>358</v>
      </c>
      <c r="C56" s="217">
        <f>SUMIFS(BZ!$K:$K,BZ!$B:$B,B56,BZ!$D:$D,"PR")</f>
        <v>0</v>
      </c>
      <c r="D56" s="217">
        <f>SUMIFS(BZ!$K:$K,BZ!$B:$B,B56,BZ!$D:$D,"PNR")</f>
        <v>0</v>
      </c>
      <c r="E56" s="29">
        <f t="shared" si="0"/>
        <v>0</v>
      </c>
    </row>
    <row r="57" spans="1:6" collapsed="1">
      <c r="A57" s="6"/>
      <c r="B57" s="8" t="s">
        <v>119</v>
      </c>
      <c r="C57" s="216">
        <f>SUM(C47:C56)-SUM(C42:C46)</f>
        <v>0</v>
      </c>
      <c r="D57" s="216">
        <f>SUM(D47:D56)-SUM(D42:D46)</f>
        <v>-1814803.36</v>
      </c>
      <c r="E57" s="33">
        <f>C57+D57</f>
        <v>-1814803.36</v>
      </c>
    </row>
    <row r="58" spans="1:6" hidden="1" outlineLevel="1">
      <c r="A58" s="6"/>
      <c r="B58" s="3" t="s">
        <v>120</v>
      </c>
      <c r="C58" s="217">
        <f>SUMIFS(BZ!$K:$K,BZ!$B:$B,B58,BZ!$D:$D,"PR")</f>
        <v>0</v>
      </c>
      <c r="D58" s="217">
        <f>SUMIFS(BZ!$K:$K,BZ!$B:$B,B58,BZ!$D:$D,"PNR")</f>
        <v>0</v>
      </c>
      <c r="E58" s="29">
        <f t="shared" si="0"/>
        <v>0</v>
      </c>
    </row>
    <row r="59" spans="1:6" hidden="1" outlineLevel="1">
      <c r="A59" s="6"/>
      <c r="B59" s="3" t="s">
        <v>121</v>
      </c>
      <c r="C59" s="217">
        <f>SUMIFS(BZ!$K:$K,BZ!$B:$B,B59,BZ!$D:$D,"PR")</f>
        <v>0</v>
      </c>
      <c r="D59" s="217">
        <f>SUMIFS(BZ!$K:$K,BZ!$B:$B,B59,BZ!$D:$D,"PNR")</f>
        <v>0</v>
      </c>
      <c r="E59" s="29">
        <f t="shared" si="0"/>
        <v>0</v>
      </c>
    </row>
    <row r="60" spans="1:6" hidden="1" outlineLevel="1">
      <c r="A60" s="6"/>
      <c r="B60" s="3" t="s">
        <v>122</v>
      </c>
      <c r="C60" s="217">
        <f>SUMIFS(BZ!$K:$K,BZ!$B:$B,B60,BZ!$D:$D,"PR")</f>
        <v>0</v>
      </c>
      <c r="D60" s="217">
        <f>SUMIFS(BZ!$K:$K,BZ!$B:$B,B60,BZ!$D:$D,"PNR")</f>
        <v>0</v>
      </c>
      <c r="E60" s="29">
        <f t="shared" si="0"/>
        <v>0</v>
      </c>
    </row>
    <row r="61" spans="1:6" hidden="1" outlineLevel="1">
      <c r="A61" s="6"/>
      <c r="B61" s="3" t="s">
        <v>123</v>
      </c>
      <c r="C61" s="217">
        <f>SUMIFS(BZ!$K:$K,BZ!$B:$B,B61,BZ!$D:$D,"PR")</f>
        <v>0</v>
      </c>
      <c r="D61" s="217">
        <f>SUMIFS(BZ!$K:$K,BZ!$B:$B,B61,BZ!$D:$D,"PNR")</f>
        <v>3838.45</v>
      </c>
      <c r="E61" s="29">
        <f t="shared" si="0"/>
        <v>3838.45</v>
      </c>
    </row>
    <row r="62" spans="1:6" hidden="1" outlineLevel="1">
      <c r="A62" s="6"/>
      <c r="B62" s="3" t="s">
        <v>124</v>
      </c>
      <c r="C62" s="217">
        <f>SUMIFS(BZ!$K:$K,BZ!$B:$B,B62,BZ!$D:$D,"PR")</f>
        <v>0</v>
      </c>
      <c r="D62" s="217">
        <f>SUMIFS(BZ!$K:$K,BZ!$B:$B,B62,BZ!$D:$D,"PNR")</f>
        <v>0</v>
      </c>
      <c r="E62" s="29">
        <f t="shared" si="0"/>
        <v>0</v>
      </c>
    </row>
    <row r="63" spans="1:6" hidden="1" outlineLevel="1">
      <c r="A63" s="6"/>
      <c r="B63" s="3" t="s">
        <v>125</v>
      </c>
      <c r="C63" s="217">
        <f>SUMIFS(BZ!$K:$K,BZ!$B:$B,B63,BZ!$D:$D,"PR")</f>
        <v>0</v>
      </c>
      <c r="D63" s="217">
        <f>SUMIFS(BZ!$K:$K,BZ!$B:$B,B63,BZ!$D:$D,"PNR")</f>
        <v>0</v>
      </c>
      <c r="E63" s="29">
        <f t="shared" si="0"/>
        <v>0</v>
      </c>
    </row>
    <row r="64" spans="1:6" hidden="1" outlineLevel="1">
      <c r="A64" s="6"/>
      <c r="B64" s="3" t="s">
        <v>126</v>
      </c>
      <c r="C64" s="217">
        <f>SUMIFS(BZ!$K:$K,BZ!$B:$B,B64,BZ!$D:$D,"PR")</f>
        <v>0</v>
      </c>
      <c r="D64" s="217">
        <f>SUMIFS(BZ!$K:$K,BZ!$B:$B,B64,BZ!$D:$D,"PNR")</f>
        <v>0</v>
      </c>
      <c r="E64" s="29">
        <f t="shared" si="0"/>
        <v>0</v>
      </c>
    </row>
    <row r="65" spans="1:8" hidden="1" outlineLevel="1">
      <c r="A65" s="6"/>
      <c r="B65" s="3" t="s">
        <v>64</v>
      </c>
      <c r="C65" s="217">
        <f>SUMIFS(BZ!$K:$K,BZ!$B:$B,B65,BZ!$D:$D,"PR")</f>
        <v>0</v>
      </c>
      <c r="D65" s="217">
        <f>SUMIFS(BZ!$K:$K,BZ!$B:$B,B65,BZ!$D:$D,"PNR")</f>
        <v>0</v>
      </c>
      <c r="E65" s="29">
        <f t="shared" si="0"/>
        <v>0</v>
      </c>
    </row>
    <row r="66" spans="1:8" collapsed="1">
      <c r="A66" s="6"/>
      <c r="B66" s="8" t="s">
        <v>359</v>
      </c>
      <c r="C66" s="216">
        <f>C41-C57-SUM(C58:C60,C65)+SUM(C61:C64)</f>
        <v>0</v>
      </c>
      <c r="D66" s="216">
        <f>D41-D57-SUM(D58:D60,D65)+SUM(D61:D64)</f>
        <v>-116090.10149999936</v>
      </c>
      <c r="E66" s="33">
        <f>C66+D66</f>
        <v>-116090.10149999936</v>
      </c>
      <c r="F66" s="30"/>
    </row>
    <row r="67" spans="1:8" hidden="1" outlineLevel="1">
      <c r="A67" s="6"/>
      <c r="B67" s="3" t="s">
        <v>127</v>
      </c>
      <c r="C67" s="217">
        <f>SUMIFS(BZ!$K:$K,BZ!$B:$B,B67,BZ!$D:$D,"PR")</f>
        <v>0</v>
      </c>
      <c r="D67" s="217">
        <f>SUMIFS(BZ!$K:$K,BZ!$B:$B,B67,BZ!$D:$D,"PNR")</f>
        <v>0</v>
      </c>
      <c r="E67" s="29">
        <f t="shared" si="0"/>
        <v>0</v>
      </c>
    </row>
    <row r="68" spans="1:8" hidden="1" outlineLevel="1">
      <c r="A68" s="6"/>
      <c r="B68" s="3" t="s">
        <v>128</v>
      </c>
      <c r="C68" s="217">
        <f>SUMIFS(BZ!$K:$K,BZ!$B:$B,B68,BZ!$D:$D,"PR")</f>
        <v>0</v>
      </c>
      <c r="D68" s="217">
        <f>SUMIFS(BZ!$K:$K,BZ!$B:$B,B68,BZ!$D:$D,"PNR")</f>
        <v>0</v>
      </c>
      <c r="E68" s="29">
        <f t="shared" si="0"/>
        <v>0</v>
      </c>
    </row>
    <row r="69" spans="1:8" hidden="1" outlineLevel="1">
      <c r="A69" s="6"/>
      <c r="B69" s="3" t="s">
        <v>129</v>
      </c>
      <c r="C69" s="217">
        <f>SUMIFS(BZ!$K:$K,BZ!$B:$B,B69,BZ!$D:$D,"PR")</f>
        <v>0</v>
      </c>
      <c r="D69" s="217">
        <f>SUMIFS(BZ!$K:$K,BZ!$B:$B,B69,BZ!$D:$D,"PNR")</f>
        <v>0</v>
      </c>
      <c r="E69" s="29">
        <f t="shared" si="0"/>
        <v>0</v>
      </c>
    </row>
    <row r="70" spans="1:8" hidden="1" outlineLevel="1">
      <c r="A70" s="6"/>
      <c r="B70" s="3" t="s">
        <v>130</v>
      </c>
      <c r="C70" s="217">
        <f>SUMIFS(BZ!$K:$K,BZ!$B:$B,B70,BZ!$D:$D,"PR")</f>
        <v>0</v>
      </c>
      <c r="D70" s="217">
        <f>SUMIFS(BZ!$K:$K,BZ!$B:$B,B70,BZ!$D:$D,"PNR")</f>
        <v>0</v>
      </c>
      <c r="E70" s="29">
        <f t="shared" si="0"/>
        <v>0</v>
      </c>
    </row>
    <row r="71" spans="1:8" hidden="1" outlineLevel="1">
      <c r="A71" s="6"/>
      <c r="B71" s="3" t="s">
        <v>131</v>
      </c>
      <c r="C71" s="217">
        <f>SUMIFS(BZ!$K:$K,BZ!$B:$B,B71,BZ!$D:$D,"PR")</f>
        <v>0</v>
      </c>
      <c r="D71" s="217">
        <f>SUMIFS(BZ!$K:$K,BZ!$B:$B,B71,BZ!$D:$D,"PNR")</f>
        <v>0</v>
      </c>
      <c r="E71" s="29">
        <f t="shared" si="0"/>
        <v>0</v>
      </c>
    </row>
    <row r="72" spans="1:8" hidden="1" outlineLevel="1">
      <c r="A72" s="6"/>
      <c r="B72" s="3" t="s">
        <v>132</v>
      </c>
      <c r="C72" s="217">
        <f>SUMIFS(BZ!$K:$K,BZ!$B:$B,B72,BZ!$D:$D,"PR")</f>
        <v>0</v>
      </c>
      <c r="D72" s="217">
        <f>SUMIFS(BZ!$K:$K,BZ!$B:$B,B72,BZ!$D:$D,"PNR")</f>
        <v>0</v>
      </c>
      <c r="E72" s="29">
        <f t="shared" si="0"/>
        <v>0</v>
      </c>
      <c r="G72" s="3" t="s">
        <v>857</v>
      </c>
    </row>
    <row r="73" spans="1:8" ht="16.5" collapsed="1">
      <c r="A73" s="6"/>
      <c r="B73" s="8" t="s">
        <v>360</v>
      </c>
      <c r="C73" s="216">
        <f>C66-C67-C68+C69-C70+C71-C72</f>
        <v>0</v>
      </c>
      <c r="D73" s="216">
        <f>D66-D67-D68+D69-D70+D71-D72</f>
        <v>-116090.10149999936</v>
      </c>
      <c r="E73" s="33">
        <f>C73+D73</f>
        <v>-116090.10149999936</v>
      </c>
      <c r="F73" s="28"/>
      <c r="G73" s="285">
        <v>-116090.1</v>
      </c>
      <c r="H73" s="28">
        <f>+E73-G73</f>
        <v>-1.4999993582023308E-3</v>
      </c>
    </row>
    <row r="74" spans="1:8">
      <c r="A74" s="6"/>
      <c r="D74" s="28"/>
      <c r="E74" s="28"/>
      <c r="F74" s="30"/>
    </row>
    <row r="75" spans="1:8">
      <c r="A75" s="6"/>
      <c r="D75" s="28"/>
      <c r="E75" s="28"/>
      <c r="F75" s="32"/>
    </row>
    <row r="76" spans="1:8">
      <c r="A76" s="6"/>
      <c r="D76" s="28"/>
      <c r="E76" s="28"/>
      <c r="F76" s="30"/>
    </row>
    <row r="77" spans="1:8">
      <c r="A77" s="6"/>
      <c r="D77" s="28"/>
      <c r="E77" s="28"/>
    </row>
    <row r="78" spans="1:8" collapsed="1">
      <c r="A78" s="6"/>
      <c r="D78" s="28"/>
      <c r="E78" s="28"/>
    </row>
    <row r="79" spans="1:8">
      <c r="A79" s="6"/>
      <c r="D79" s="28"/>
      <c r="E79" s="28"/>
    </row>
    <row r="80" spans="1:8">
      <c r="A80" s="6"/>
      <c r="D80" s="28"/>
      <c r="E80" s="110"/>
    </row>
    <row r="81" spans="4:5">
      <c r="D81" s="28"/>
      <c r="E81" s="28"/>
    </row>
    <row r="82" spans="4:5">
      <c r="D82" s="28"/>
      <c r="E82" s="28"/>
    </row>
  </sheetData>
  <mergeCells count="2">
    <mergeCell ref="B19:E19"/>
    <mergeCell ref="B20:E20"/>
  </mergeCells>
  <hyperlinks>
    <hyperlink ref="C3" r:id="rId1" display="Artículo 179 del Ley del Impuesto sobre la Renta" xr:uid="{CFCA2E43-3A6C-42DE-B27A-9C0372F72CD5}"/>
  </hyperlinks>
  <pageMargins left="0.7" right="0.7" top="0.75" bottom="0.75" header="0.3" footer="0.3"/>
  <pageSetup scale="41" orientation="landscape" horizontalDpi="300" verticalDpi="300" r:id="rId2"/>
  <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9EAB-FEB3-440F-9125-D78411175ECB}">
  <sheetPr>
    <tabColor rgb="FF92D050"/>
  </sheetPr>
  <dimension ref="B2:Q40"/>
  <sheetViews>
    <sheetView topLeftCell="A18" zoomScale="160" zoomScaleNormal="160" workbookViewId="0">
      <selection activeCell="G81" sqref="G81:G82"/>
    </sheetView>
  </sheetViews>
  <sheetFormatPr baseColWidth="10" defaultColWidth="11.42578125" defaultRowHeight="12.75"/>
  <cols>
    <col min="1" max="1" width="3.28515625" style="4" customWidth="1"/>
    <col min="2" max="2" width="23.42578125" style="4" customWidth="1"/>
    <col min="3" max="3" width="16.28515625" style="4" customWidth="1"/>
    <col min="4" max="4" width="17" style="4" customWidth="1"/>
    <col min="5" max="5" width="15.28515625" style="4" customWidth="1"/>
    <col min="6" max="6" width="14.7109375" style="4" customWidth="1"/>
    <col min="7" max="7" width="15.7109375" style="4" customWidth="1"/>
    <col min="8" max="8" width="14.7109375" style="4" customWidth="1"/>
    <col min="9" max="9" width="15.42578125" style="4" customWidth="1"/>
    <col min="10" max="10" width="16.85546875" style="4" bestFit="1" customWidth="1"/>
    <col min="11" max="16" width="15.42578125" style="4" customWidth="1"/>
    <col min="17" max="17" width="14.85546875" style="4" bestFit="1" customWidth="1"/>
    <col min="18" max="18" width="11.42578125" style="4" customWidth="1"/>
    <col min="19" max="16384" width="11.42578125" style="4"/>
  </cols>
  <sheetData>
    <row r="2" spans="2:6">
      <c r="B2" s="316" t="s">
        <v>325</v>
      </c>
      <c r="C2" s="316"/>
    </row>
    <row r="4" spans="2:6">
      <c r="B4" s="82" t="s">
        <v>282</v>
      </c>
      <c r="C4" s="82" t="s">
        <v>283</v>
      </c>
      <c r="D4" s="82" t="s">
        <v>280</v>
      </c>
    </row>
    <row r="5" spans="2:6">
      <c r="B5" s="120" t="s">
        <v>281</v>
      </c>
      <c r="C5" s="83">
        <v>2024</v>
      </c>
      <c r="D5" s="85">
        <f>VLOOKUP(C5,INPC!A24:M79,HLOOKUP(B5,INPC!B3:M23,2,FALSE),FALSE)</f>
        <v>137.94900000000001</v>
      </c>
    </row>
    <row r="6" spans="2:6">
      <c r="B6" s="83" t="s">
        <v>281</v>
      </c>
      <c r="C6" s="83">
        <v>2023</v>
      </c>
      <c r="D6" s="85">
        <f>VLOOKUP(C6,INPC!A24:M78,HLOOKUP(B6,INPC!B3:M23,2,FALSE),FALSE)</f>
        <v>132.37299999999999</v>
      </c>
      <c r="E6" s="84"/>
    </row>
    <row r="7" spans="2:6" ht="15">
      <c r="B7" s="317" t="s">
        <v>284</v>
      </c>
      <c r="C7" s="317"/>
      <c r="D7" s="85">
        <f>TRUNC(D5/D6,4)</f>
        <v>1.0421</v>
      </c>
      <c r="E7" s="86" t="s">
        <v>324</v>
      </c>
    </row>
    <row r="8" spans="2:6">
      <c r="B8" s="317" t="s">
        <v>285</v>
      </c>
      <c r="C8" s="317"/>
      <c r="D8" s="87">
        <f>+D7-1</f>
        <v>4.2100000000000026E-2</v>
      </c>
      <c r="E8" s="84"/>
    </row>
    <row r="9" spans="2:6">
      <c r="B9" s="88"/>
      <c r="C9" s="88"/>
      <c r="D9" s="88"/>
      <c r="E9" s="89"/>
      <c r="F9" s="90"/>
    </row>
    <row r="10" spans="2:6">
      <c r="B10" s="316" t="s">
        <v>326</v>
      </c>
      <c r="C10" s="316"/>
      <c r="D10" s="88"/>
      <c r="E10" s="89"/>
      <c r="F10" s="90"/>
    </row>
    <row r="11" spans="2:6">
      <c r="B11" s="88"/>
      <c r="C11" s="88"/>
      <c r="D11" s="91"/>
      <c r="E11" s="89"/>
    </row>
    <row r="12" spans="2:6" ht="15">
      <c r="B12" s="315" t="s">
        <v>41</v>
      </c>
      <c r="C12" s="315"/>
      <c r="D12" s="92">
        <f>Q30</f>
        <v>24986952.537499998</v>
      </c>
      <c r="E12" s="86" t="s">
        <v>327</v>
      </c>
    </row>
    <row r="13" spans="2:6" ht="15">
      <c r="B13" s="315" t="s">
        <v>40</v>
      </c>
      <c r="C13" s="315"/>
      <c r="D13" s="92">
        <f>Q38</f>
        <v>25854826.638333332</v>
      </c>
      <c r="E13" s="86" t="s">
        <v>328</v>
      </c>
    </row>
    <row r="14" spans="2:6" ht="15">
      <c r="B14" s="315" t="s">
        <v>286</v>
      </c>
      <c r="C14" s="315"/>
      <c r="D14" s="92">
        <f>D13-D12</f>
        <v>867874.10083333403</v>
      </c>
      <c r="E14" s="86"/>
    </row>
    <row r="15" spans="2:6" ht="15">
      <c r="B15" s="315" t="s">
        <v>42</v>
      </c>
      <c r="C15" s="315"/>
      <c r="D15" s="92">
        <f>D14*D8</f>
        <v>36537.499645083386</v>
      </c>
      <c r="E15" s="86" t="s">
        <v>329</v>
      </c>
    </row>
    <row r="16" spans="2:6">
      <c r="B16" s="315" t="s">
        <v>43</v>
      </c>
      <c r="C16" s="315"/>
      <c r="D16" s="92">
        <f>D15*0.3</f>
        <v>10961.249893525015</v>
      </c>
      <c r="E16" s="88"/>
    </row>
    <row r="17" spans="2:17">
      <c r="B17" s="91"/>
      <c r="C17" s="91"/>
      <c r="D17" s="93"/>
      <c r="E17" s="88"/>
    </row>
    <row r="18" spans="2:17">
      <c r="B18" s="316" t="s">
        <v>330</v>
      </c>
      <c r="C18" s="316"/>
      <c r="D18" s="93"/>
      <c r="E18" s="88"/>
    </row>
    <row r="20" spans="2:17">
      <c r="B20" s="94" t="s">
        <v>1</v>
      </c>
      <c r="D20" s="95" t="s">
        <v>45</v>
      </c>
      <c r="E20" s="95" t="s">
        <v>46</v>
      </c>
      <c r="F20" s="95" t="s">
        <v>47</v>
      </c>
      <c r="G20" s="95" t="s">
        <v>48</v>
      </c>
      <c r="H20" s="95" t="s">
        <v>49</v>
      </c>
      <c r="I20" s="95" t="s">
        <v>50</v>
      </c>
      <c r="J20" s="95" t="s">
        <v>287</v>
      </c>
      <c r="K20" s="95" t="s">
        <v>288</v>
      </c>
      <c r="L20" s="95" t="s">
        <v>289</v>
      </c>
      <c r="M20" s="95" t="s">
        <v>290</v>
      </c>
      <c r="N20" s="95" t="s">
        <v>291</v>
      </c>
      <c r="O20" s="95" t="s">
        <v>281</v>
      </c>
    </row>
    <row r="21" spans="2:17">
      <c r="B21" s="96"/>
      <c r="D21" s="96"/>
      <c r="E21" s="96"/>
      <c r="F21" s="96"/>
      <c r="G21" s="96"/>
      <c r="H21" s="96"/>
      <c r="I21" s="96"/>
      <c r="J21" s="96"/>
    </row>
    <row r="22" spans="2:17">
      <c r="B22" s="94" t="s">
        <v>292</v>
      </c>
      <c r="D22" s="94"/>
    </row>
    <row r="23" spans="2:17">
      <c r="B23" s="97" t="s">
        <v>1</v>
      </c>
    </row>
    <row r="24" spans="2:17">
      <c r="B24" s="97" t="s">
        <v>294</v>
      </c>
      <c r="D24" s="296">
        <v>2499538.9900000002</v>
      </c>
      <c r="E24" s="296">
        <v>2497141.38</v>
      </c>
      <c r="F24" s="296">
        <v>42870095.969999999</v>
      </c>
      <c r="G24" s="296">
        <v>19312276.219999999</v>
      </c>
      <c r="H24" s="296">
        <v>23202372.899999999</v>
      </c>
      <c r="I24" s="296">
        <v>29712746.640000001</v>
      </c>
      <c r="J24" s="296">
        <v>1977486.76</v>
      </c>
      <c r="K24" s="296">
        <v>36206291.869999997</v>
      </c>
      <c r="L24" s="296">
        <v>17928580.91</v>
      </c>
      <c r="M24" s="296">
        <v>2772741.59</v>
      </c>
      <c r="N24" s="296">
        <v>30831877.969999999</v>
      </c>
      <c r="O24" s="296">
        <v>9381223.3300000001</v>
      </c>
    </row>
    <row r="25" spans="2:17">
      <c r="B25" s="97" t="s">
        <v>7</v>
      </c>
      <c r="D25" s="296">
        <v>1232070.24</v>
      </c>
      <c r="E25" s="296">
        <v>1171686.99</v>
      </c>
      <c r="F25" s="296">
        <v>1313428.6299999999</v>
      </c>
      <c r="G25" s="296">
        <v>1435471.46</v>
      </c>
      <c r="H25" s="296">
        <v>1577968.79</v>
      </c>
      <c r="I25" s="296">
        <v>1643172.5</v>
      </c>
      <c r="J25" s="296">
        <v>569931.04</v>
      </c>
      <c r="K25" s="296">
        <v>632193.18000000005</v>
      </c>
      <c r="L25" s="296">
        <v>632193.18000000005</v>
      </c>
      <c r="M25" s="296">
        <v>737529.93</v>
      </c>
      <c r="N25" s="296">
        <v>737529.93</v>
      </c>
      <c r="O25" s="296">
        <v>760916.95</v>
      </c>
    </row>
    <row r="26" spans="2:17">
      <c r="B26" s="97" t="s">
        <v>295</v>
      </c>
      <c r="D26" s="232">
        <v>17522.96</v>
      </c>
      <c r="E26" s="232">
        <v>17522.96</v>
      </c>
      <c r="F26" s="232">
        <v>17522.96</v>
      </c>
      <c r="G26" s="232">
        <v>17522.96</v>
      </c>
      <c r="H26" s="232">
        <v>17522.96</v>
      </c>
      <c r="I26" s="232">
        <v>17522.96</v>
      </c>
      <c r="J26" s="232">
        <v>17522.96</v>
      </c>
      <c r="K26" s="232">
        <v>17522.96</v>
      </c>
      <c r="L26" s="232">
        <v>17522.96</v>
      </c>
      <c r="M26" s="232">
        <v>17522.96</v>
      </c>
      <c r="N26" s="232">
        <v>17522.96</v>
      </c>
      <c r="O26" s="232">
        <v>17522.96</v>
      </c>
    </row>
    <row r="27" spans="2:17">
      <c r="B27" s="97" t="s">
        <v>296</v>
      </c>
      <c r="D27" s="229"/>
      <c r="E27" s="229"/>
      <c r="F27" s="229"/>
      <c r="G27" s="229"/>
      <c r="H27" s="229"/>
      <c r="I27" s="229"/>
      <c r="J27" s="223"/>
      <c r="K27" s="223"/>
      <c r="L27" s="223"/>
      <c r="M27" s="223"/>
      <c r="N27" s="223"/>
      <c r="O27" s="223"/>
    </row>
    <row r="28" spans="2:17" ht="16.5">
      <c r="B28" s="101" t="s">
        <v>8</v>
      </c>
      <c r="D28" s="242">
        <v>552008.37</v>
      </c>
      <c r="E28" s="296">
        <v>255099.88</v>
      </c>
      <c r="F28" s="296">
        <v>338445.42</v>
      </c>
      <c r="G28" s="296">
        <v>400147.11</v>
      </c>
      <c r="H28" s="296">
        <v>321666.37</v>
      </c>
      <c r="I28" s="296">
        <v>396943.53</v>
      </c>
      <c r="J28" s="296">
        <v>363576.74</v>
      </c>
      <c r="K28" s="296">
        <v>396107.6</v>
      </c>
      <c r="L28" s="296">
        <v>475686.7</v>
      </c>
      <c r="M28" s="296">
        <v>474218.81</v>
      </c>
      <c r="N28" s="296">
        <v>581566.26</v>
      </c>
      <c r="O28" s="296">
        <v>578374.13</v>
      </c>
      <c r="P28" s="296">
        <v>633792.51</v>
      </c>
    </row>
    <row r="29" spans="2:17">
      <c r="B29" s="97" t="s">
        <v>297</v>
      </c>
      <c r="D29" s="232">
        <v>12144882.66</v>
      </c>
      <c r="E29" s="232">
        <v>12144882.66</v>
      </c>
      <c r="F29" s="232">
        <v>12144882.66</v>
      </c>
      <c r="G29" s="232">
        <v>12144882.66</v>
      </c>
      <c r="H29" s="232">
        <v>12144882.66</v>
      </c>
      <c r="I29" s="232">
        <v>320404.68</v>
      </c>
      <c r="J29" s="232">
        <v>320404.68</v>
      </c>
      <c r="K29" s="232">
        <v>320404.68</v>
      </c>
      <c r="L29" s="232">
        <v>320404.68</v>
      </c>
      <c r="M29" s="232">
        <v>320404.68</v>
      </c>
      <c r="N29" s="232">
        <v>320404.68</v>
      </c>
      <c r="O29" s="232">
        <v>216005.28</v>
      </c>
    </row>
    <row r="30" spans="2:17" s="9" customFormat="1" ht="13.5" thickBot="1">
      <c r="B30" s="94" t="s">
        <v>0</v>
      </c>
      <c r="D30" s="100">
        <f>SUM(D24:D29)</f>
        <v>16446023.220000001</v>
      </c>
      <c r="E30" s="100">
        <f t="shared" ref="E30" si="0">SUM(E24:E29)</f>
        <v>16086333.870000001</v>
      </c>
      <c r="F30" s="100">
        <f>SUM(F24:F29)</f>
        <v>56684375.640000001</v>
      </c>
      <c r="G30" s="100">
        <f>SUM(G24:G29)</f>
        <v>33310300.41</v>
      </c>
      <c r="H30" s="100">
        <f>SUM(H24:H29)</f>
        <v>37264413.68</v>
      </c>
      <c r="I30" s="100">
        <f>SUM(I24:I29)</f>
        <v>32090790.310000002</v>
      </c>
      <c r="J30" s="100">
        <f t="shared" ref="J30:O30" si="1">SUM(J24:J29)</f>
        <v>3248922.18</v>
      </c>
      <c r="K30" s="100">
        <f t="shared" si="1"/>
        <v>37572520.289999999</v>
      </c>
      <c r="L30" s="100">
        <f t="shared" si="1"/>
        <v>19374388.43</v>
      </c>
      <c r="M30" s="100">
        <f t="shared" si="1"/>
        <v>4322417.97</v>
      </c>
      <c r="N30" s="100">
        <f t="shared" si="1"/>
        <v>32488901.800000001</v>
      </c>
      <c r="O30" s="100">
        <f t="shared" si="1"/>
        <v>10954042.65</v>
      </c>
      <c r="Q30" s="103">
        <f>AVERAGE(D30:O30)</f>
        <v>24986952.537499998</v>
      </c>
    </row>
    <row r="31" spans="2:17" ht="13.5" thickTop="1">
      <c r="B31" s="97"/>
      <c r="D31" s="99"/>
      <c r="E31" s="99"/>
      <c r="G31" s="99"/>
      <c r="H31" s="99"/>
      <c r="I31" s="99"/>
      <c r="J31" s="99"/>
    </row>
    <row r="32" spans="2:17">
      <c r="B32" s="94" t="s">
        <v>293</v>
      </c>
      <c r="D32" s="94"/>
    </row>
    <row r="33" spans="2:17">
      <c r="B33" s="97" t="s">
        <v>1</v>
      </c>
    </row>
    <row r="34" spans="2:17">
      <c r="B34" s="97" t="s">
        <v>202</v>
      </c>
      <c r="D34" s="232">
        <v>582245.14</v>
      </c>
      <c r="E34" s="232">
        <v>449168.5</v>
      </c>
      <c r="F34" s="232">
        <v>495267.36</v>
      </c>
      <c r="G34" s="232">
        <v>359091.67</v>
      </c>
      <c r="H34" s="232">
        <v>511235.29</v>
      </c>
      <c r="I34" s="232">
        <v>902152.04</v>
      </c>
      <c r="J34" s="232">
        <v>836521.17</v>
      </c>
      <c r="K34" s="232">
        <v>792866.61</v>
      </c>
      <c r="L34" s="232">
        <v>780520.61</v>
      </c>
      <c r="M34" s="232">
        <v>798403.27</v>
      </c>
      <c r="N34" s="232">
        <v>765931.86</v>
      </c>
      <c r="O34" s="232">
        <v>1436890.5</v>
      </c>
    </row>
    <row r="35" spans="2:17">
      <c r="B35" s="97" t="s">
        <v>298</v>
      </c>
      <c r="D35" s="232">
        <v>14684056.65</v>
      </c>
      <c r="E35" s="232">
        <v>14691573.33</v>
      </c>
      <c r="F35" s="232">
        <v>55074287.469999999</v>
      </c>
      <c r="G35" s="232">
        <v>31488996.010000002</v>
      </c>
      <c r="H35" s="232">
        <v>35426079.640000001</v>
      </c>
      <c r="I35" s="232">
        <v>30111447.960000001</v>
      </c>
      <c r="J35" s="232">
        <v>2369763.04</v>
      </c>
      <c r="K35" s="232">
        <v>36576415.740000002</v>
      </c>
      <c r="L35" s="232">
        <v>18236696.199999999</v>
      </c>
      <c r="M35" s="232">
        <v>3166535.37</v>
      </c>
      <c r="N35" s="232">
        <v>31037271.079999998</v>
      </c>
      <c r="O35" s="232">
        <v>28684503.149999999</v>
      </c>
    </row>
    <row r="36" spans="2:17">
      <c r="B36" s="97" t="s">
        <v>299</v>
      </c>
      <c r="D36" s="229"/>
      <c r="E36" s="232"/>
      <c r="F36" s="232"/>
      <c r="G36" s="232"/>
      <c r="H36" s="232"/>
      <c r="I36" s="232"/>
      <c r="J36" s="232"/>
      <c r="K36" s="232"/>
      <c r="L36" s="232"/>
      <c r="M36" s="232"/>
      <c r="N36" s="232"/>
      <c r="O36" s="232"/>
      <c r="P36" s="224"/>
    </row>
    <row r="37" spans="2:17">
      <c r="B37" s="97" t="s">
        <v>300</v>
      </c>
      <c r="D37" s="98"/>
      <c r="E37" s="98"/>
      <c r="F37" s="98"/>
      <c r="G37" s="98"/>
      <c r="H37" s="98"/>
      <c r="I37" s="98"/>
    </row>
    <row r="38" spans="2:17" s="9" customFormat="1" ht="13.5" thickBot="1">
      <c r="B38" s="94" t="s">
        <v>0</v>
      </c>
      <c r="D38" s="102">
        <f>SUM(D34:D37)</f>
        <v>15266301.790000001</v>
      </c>
      <c r="E38" s="102">
        <f t="shared" ref="E38:O38" si="2">SUM(E34:E37)</f>
        <v>15140741.83</v>
      </c>
      <c r="F38" s="102">
        <f t="shared" si="2"/>
        <v>55569554.829999998</v>
      </c>
      <c r="G38" s="102">
        <f t="shared" si="2"/>
        <v>31848087.680000003</v>
      </c>
      <c r="H38" s="102">
        <f t="shared" si="2"/>
        <v>35937314.93</v>
      </c>
      <c r="I38" s="102">
        <f t="shared" si="2"/>
        <v>31013600</v>
      </c>
      <c r="J38" s="102">
        <f t="shared" si="2"/>
        <v>3206284.21</v>
      </c>
      <c r="K38" s="102">
        <f t="shared" si="2"/>
        <v>37369282.350000001</v>
      </c>
      <c r="L38" s="102">
        <f t="shared" si="2"/>
        <v>19017216.809999999</v>
      </c>
      <c r="M38" s="102">
        <f t="shared" si="2"/>
        <v>3964938.64</v>
      </c>
      <c r="N38" s="102">
        <f t="shared" si="2"/>
        <v>31803202.939999998</v>
      </c>
      <c r="O38" s="102">
        <f t="shared" si="2"/>
        <v>30121393.649999999</v>
      </c>
      <c r="Q38" s="103">
        <f>AVERAGE(D38:O38)</f>
        <v>25854826.638333332</v>
      </c>
    </row>
    <row r="39" spans="2:17" ht="13.5" thickTop="1">
      <c r="B39" s="97"/>
      <c r="C39" s="99"/>
      <c r="D39" s="99"/>
      <c r="E39" s="99"/>
      <c r="F39" s="99"/>
      <c r="G39" s="99"/>
      <c r="H39" s="99"/>
      <c r="I39" s="99"/>
    </row>
    <row r="40" spans="2:17">
      <c r="B40" s="97"/>
      <c r="C40" s="99"/>
      <c r="D40" s="99"/>
      <c r="E40" s="99"/>
      <c r="F40" s="99"/>
      <c r="G40" s="99"/>
      <c r="H40" s="99"/>
      <c r="I40" s="99"/>
    </row>
  </sheetData>
  <mergeCells count="10">
    <mergeCell ref="B16:C16"/>
    <mergeCell ref="B18:C18"/>
    <mergeCell ref="B10:C10"/>
    <mergeCell ref="B2:C2"/>
    <mergeCell ref="B13:C13"/>
    <mergeCell ref="B12:C12"/>
    <mergeCell ref="B14:C14"/>
    <mergeCell ref="B15:C15"/>
    <mergeCell ref="B7:C7"/>
    <mergeCell ref="B8:C8"/>
  </mergeCells>
  <phoneticPr fontId="6" type="noConversion"/>
  <hyperlinks>
    <hyperlink ref="E7" r:id="rId1" xr:uid="{B9E8443D-670D-4370-ADED-6C70B5EC6462}"/>
    <hyperlink ref="E13" r:id="rId2" xr:uid="{5C6B002D-0951-4493-955B-6293D9FC7A9D}"/>
    <hyperlink ref="E12" r:id="rId3" xr:uid="{09BD7517-A8A3-4605-AD69-255B769E44B0}"/>
    <hyperlink ref="E15" r:id="rId4" xr:uid="{01CD7F91-FBA0-49AE-9B27-3D8156A22FD5}"/>
  </hyperlinks>
  <pageMargins left="0.7" right="0.7" top="0.75" bottom="0.75" header="0.3" footer="0.3"/>
  <pageSetup orientation="portrait" r:id="rId5"/>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0BDD-0CDE-4B12-9B46-0F393272EEE9}">
  <sheetPr>
    <tabColor rgb="FF92D050"/>
  </sheetPr>
  <dimension ref="B2:X51"/>
  <sheetViews>
    <sheetView topLeftCell="O29" zoomScale="145" zoomScaleNormal="145" workbookViewId="0">
      <selection activeCell="V43" sqref="V43"/>
    </sheetView>
  </sheetViews>
  <sheetFormatPr baseColWidth="10" defaultColWidth="11.42578125" defaultRowHeight="12.75"/>
  <cols>
    <col min="1" max="1" width="3.28515625" style="4" customWidth="1"/>
    <col min="2" max="2" width="14.140625" style="4" customWidth="1"/>
    <col min="3" max="3" width="12.5703125" style="4" customWidth="1"/>
    <col min="4" max="4" width="7.5703125" style="4" bestFit="1" customWidth="1"/>
    <col min="5" max="5" width="6.85546875" style="4" bestFit="1" customWidth="1"/>
    <col min="6" max="6" width="17.7109375" style="4" bestFit="1" customWidth="1"/>
    <col min="7" max="7" width="6.85546875" style="4" bestFit="1" customWidth="1"/>
    <col min="8" max="8" width="17.7109375" style="4" bestFit="1" customWidth="1"/>
    <col min="9" max="9" width="6.85546875" style="4" bestFit="1" customWidth="1"/>
    <col min="10" max="10" width="17.7109375" style="4" bestFit="1" customWidth="1"/>
    <col min="11" max="11" width="6.85546875" style="4" bestFit="1" customWidth="1"/>
    <col min="12" max="12" width="17.7109375" style="4" bestFit="1" customWidth="1"/>
    <col min="13" max="13" width="6.85546875" style="4" bestFit="1" customWidth="1"/>
    <col min="14" max="14" width="17.7109375" style="4" bestFit="1" customWidth="1"/>
    <col min="15" max="15" width="6.85546875" style="4" bestFit="1" customWidth="1"/>
    <col min="16" max="16" width="17.7109375" style="4" bestFit="1" customWidth="1"/>
    <col min="17" max="17" width="6.85546875" style="4" bestFit="1" customWidth="1"/>
    <col min="18" max="18" width="17.7109375" style="4" bestFit="1" customWidth="1"/>
    <col min="19" max="19" width="6.85546875" style="4" bestFit="1" customWidth="1"/>
    <col min="20" max="20" width="17.7109375" style="4" bestFit="1" customWidth="1"/>
    <col min="21" max="21" width="11.42578125" style="4"/>
    <col min="22" max="22" width="15.5703125" style="4" bestFit="1" customWidth="1"/>
    <col min="23" max="23" width="15.85546875" style="4" bestFit="1" customWidth="1"/>
    <col min="24" max="16384" width="11.42578125" style="4"/>
  </cols>
  <sheetData>
    <row r="2" spans="2:16">
      <c r="B2" s="97"/>
      <c r="C2" s="99"/>
      <c r="D2" s="99"/>
      <c r="E2" s="99"/>
      <c r="F2" s="99"/>
      <c r="G2" s="99"/>
      <c r="H2" s="99"/>
      <c r="I2" s="99"/>
    </row>
    <row r="3" spans="2:16">
      <c r="B3" s="322" t="s">
        <v>332</v>
      </c>
      <c r="C3" s="322"/>
      <c r="D3" s="322"/>
      <c r="E3" s="9"/>
      <c r="F3" s="99"/>
      <c r="G3" s="99"/>
      <c r="H3" s="99"/>
      <c r="I3" s="99"/>
    </row>
    <row r="4" spans="2:16">
      <c r="B4" s="97"/>
      <c r="C4" s="99"/>
      <c r="D4" s="99"/>
      <c r="E4" s="99"/>
      <c r="F4" s="99"/>
      <c r="G4" s="99"/>
      <c r="H4" s="99"/>
      <c r="I4" s="321"/>
      <c r="J4" s="321"/>
    </row>
    <row r="5" spans="2:16">
      <c r="B5" s="82" t="s">
        <v>282</v>
      </c>
      <c r="C5" s="82" t="s">
        <v>283</v>
      </c>
      <c r="D5" s="82" t="s">
        <v>280</v>
      </c>
      <c r="E5" s="99"/>
      <c r="F5" s="128"/>
      <c r="G5" s="321"/>
      <c r="H5" s="321"/>
      <c r="I5" s="130"/>
      <c r="J5" s="130"/>
      <c r="K5" s="128"/>
      <c r="L5" s="128"/>
      <c r="N5" s="128"/>
      <c r="O5" s="128"/>
      <c r="P5" s="128"/>
    </row>
    <row r="6" spans="2:16">
      <c r="B6" s="104" t="s">
        <v>281</v>
      </c>
      <c r="C6" s="104">
        <v>2022</v>
      </c>
      <c r="D6" s="215">
        <f>VLOOKUP(C6,INPC!$A$24:$M$80,HLOOKUP(B6,INPC!$B$3:$M$24,2,FALSE),FALSE)</f>
        <v>126.47799999999999</v>
      </c>
      <c r="E6" s="99"/>
      <c r="F6" s="130"/>
      <c r="G6" s="323"/>
      <c r="H6" s="323"/>
      <c r="I6" s="129"/>
      <c r="J6" s="129"/>
      <c r="K6" s="129"/>
      <c r="L6" s="129"/>
      <c r="M6" s="129"/>
      <c r="N6" s="129"/>
      <c r="O6" s="129"/>
      <c r="P6" s="129"/>
    </row>
    <row r="7" spans="2:16">
      <c r="B7" s="104" t="s">
        <v>287</v>
      </c>
      <c r="C7" s="104">
        <v>2022</v>
      </c>
      <c r="D7" s="215">
        <f>VLOOKUP(C7,INPC!$A$24:$M$80,HLOOKUP(B7,INPC!$B$3:$M$24,2,FALSE),FALSE)</f>
        <v>122.94799999999999</v>
      </c>
      <c r="E7" s="99"/>
      <c r="F7" s="130"/>
      <c r="G7" s="323"/>
      <c r="H7" s="323"/>
      <c r="I7" s="129"/>
      <c r="J7" s="129"/>
      <c r="K7" s="129"/>
      <c r="L7" s="129"/>
      <c r="M7" s="129"/>
      <c r="N7" s="129"/>
      <c r="O7" s="129"/>
      <c r="P7" s="129"/>
    </row>
    <row r="8" spans="2:16">
      <c r="B8" s="104" t="s">
        <v>50</v>
      </c>
      <c r="C8" s="104">
        <v>2023</v>
      </c>
      <c r="D8" s="215">
        <f>VLOOKUP(C8,INPC!$A$24:$M$80,HLOOKUP(B8,INPC!$B$3:$M$24,2,FALSE),FALSE)</f>
        <v>128.214</v>
      </c>
      <c r="E8" s="99"/>
      <c r="F8" s="130"/>
      <c r="G8" s="323"/>
      <c r="H8" s="323"/>
      <c r="I8" s="129"/>
      <c r="J8" s="129"/>
      <c r="K8" s="129"/>
      <c r="L8" s="129"/>
      <c r="M8" s="129"/>
      <c r="N8" s="129"/>
      <c r="O8" s="129"/>
      <c r="P8" s="129"/>
    </row>
    <row r="9" spans="2:16">
      <c r="B9" s="104" t="s">
        <v>50</v>
      </c>
      <c r="C9" s="104">
        <v>2022</v>
      </c>
      <c r="D9" s="215">
        <f>VLOOKUP(C9,INPC!$A$24:$M$80,HLOOKUP(B9,INPC!$B$3:$M$24,2,FALSE),FALSE)</f>
        <v>122.044</v>
      </c>
      <c r="E9" s="99"/>
      <c r="F9" s="99"/>
      <c r="G9" s="99"/>
      <c r="H9" s="99"/>
      <c r="I9" s="99"/>
    </row>
    <row r="10" spans="2:16">
      <c r="B10" s="104" t="s">
        <v>50</v>
      </c>
      <c r="C10" s="104">
        <v>2024</v>
      </c>
      <c r="D10" s="215">
        <f>VLOOKUP(C10,INPC!$A$24:$M$80,HLOOKUP(B10,INPC!$B$3:$M$24,2,FALSE),FALSE)</f>
        <v>134.59399999999999</v>
      </c>
      <c r="E10" s="99"/>
      <c r="G10" s="99"/>
      <c r="H10" s="99"/>
      <c r="I10" s="99"/>
    </row>
    <row r="11" spans="2:16">
      <c r="B11" s="104" t="s">
        <v>281</v>
      </c>
      <c r="C11" s="104">
        <v>2023</v>
      </c>
      <c r="D11" s="215">
        <f>VLOOKUP(C11,INPC!$A$24:$M$78,HLOOKUP(B11,INPC!$B$3:$M$23,2,FALSE),FALSE)</f>
        <v>132.37299999999999</v>
      </c>
      <c r="E11" s="99"/>
      <c r="G11" s="99"/>
      <c r="H11" s="99"/>
      <c r="I11" s="99"/>
    </row>
    <row r="12" spans="2:16">
      <c r="B12" s="104" t="s">
        <v>281</v>
      </c>
      <c r="C12" s="104">
        <v>2018</v>
      </c>
      <c r="D12" s="215">
        <f>VLOOKUP(C12,INPC!$A$24:$M$78,HLOOKUP(B12,INPC!$B$3:$M$23,2,FALSE),FALSE)</f>
        <v>103.02</v>
      </c>
      <c r="E12" s="99"/>
      <c r="G12" s="99"/>
      <c r="H12" s="99"/>
      <c r="I12" s="99"/>
    </row>
    <row r="13" spans="2:16">
      <c r="B13" s="104" t="s">
        <v>287</v>
      </c>
      <c r="C13" s="104">
        <v>2018</v>
      </c>
      <c r="D13" s="215">
        <f>VLOOKUP(C13,INPC!$A$24:$M$78,HLOOKUP(B13,INPC!$B$3:$M$23,2,FALSE),FALSE)</f>
        <v>99.909099104513999</v>
      </c>
      <c r="E13" s="99"/>
      <c r="G13" s="99"/>
      <c r="H13" s="99"/>
      <c r="I13" s="99"/>
    </row>
    <row r="14" spans="2:16">
      <c r="B14" s="104" t="s">
        <v>50</v>
      </c>
      <c r="C14" s="104">
        <v>2019</v>
      </c>
      <c r="D14" s="215">
        <f>VLOOKUP(C14,INPC!$A$24:$M$78,HLOOKUP(B14,INPC!$B$3:$M$23,2,FALSE),FALSE)</f>
        <v>103.29900000000001</v>
      </c>
      <c r="E14" s="99"/>
      <c r="G14" s="99"/>
      <c r="H14" s="99"/>
      <c r="I14" s="99"/>
    </row>
    <row r="15" spans="2:16">
      <c r="B15" s="104" t="s">
        <v>50</v>
      </c>
      <c r="C15" s="104">
        <v>2020</v>
      </c>
      <c r="D15" s="215">
        <f>VLOOKUP(C15,INPC!$A$24:$M$78,HLOOKUP(B15,INPC!$B$3:$M$23,2,FALSE),FALSE)</f>
        <v>106.74299999999999</v>
      </c>
      <c r="E15" s="99"/>
      <c r="G15" s="99"/>
      <c r="H15" s="99"/>
      <c r="I15" s="99"/>
    </row>
    <row r="16" spans="2:16">
      <c r="B16" s="104" t="s">
        <v>812</v>
      </c>
      <c r="C16" s="104">
        <v>2021</v>
      </c>
      <c r="D16" s="215">
        <f>VLOOKUP(C16,INPC!$A$24:$M$78,HLOOKUP(B16,INPC!$B$3:$M$23,2,FALSE),FALSE)</f>
        <v>113.018</v>
      </c>
      <c r="E16" s="99"/>
      <c r="G16" s="99"/>
      <c r="H16" s="99"/>
      <c r="I16" s="99"/>
    </row>
    <row r="17" spans="2:19">
      <c r="B17" s="104" t="s">
        <v>810</v>
      </c>
      <c r="C17" s="104">
        <v>2017</v>
      </c>
      <c r="D17" s="215">
        <f>VLOOKUP(C17,INPC!$A$24:$M$78,HLOOKUP(B17,INPC!$B$3:$M$23,2,FALSE),FALSE)</f>
        <v>98.272882985755999</v>
      </c>
      <c r="E17" s="99"/>
      <c r="G17" s="99"/>
      <c r="H17" s="99"/>
      <c r="I17" s="99"/>
    </row>
    <row r="18" spans="2:19">
      <c r="B18" s="104" t="s">
        <v>811</v>
      </c>
      <c r="C18" s="104">
        <v>2017</v>
      </c>
      <c r="D18" s="215">
        <f>VLOOKUP(C18,INPC!$A$24:$M$78,HLOOKUP(B18,INPC!$B$3:$M$23,2,FALSE),FALSE)</f>
        <v>95.322735741331002</v>
      </c>
      <c r="E18" s="99"/>
      <c r="G18" s="99"/>
      <c r="H18" s="99"/>
      <c r="I18" s="99"/>
    </row>
    <row r="19" spans="2:19">
      <c r="B19" s="104" t="s">
        <v>812</v>
      </c>
      <c r="C19" s="104">
        <v>2018</v>
      </c>
      <c r="D19" s="215">
        <f>VLOOKUP(C19,INPC!$A$24:$M$78,HLOOKUP(B19,INPC!$B$3:$M$23,2,FALSE),FALSE)</f>
        <v>99.376464931786998</v>
      </c>
      <c r="E19" s="99"/>
      <c r="G19" s="99"/>
      <c r="H19" s="99"/>
      <c r="I19" s="99"/>
    </row>
    <row r="20" spans="2:19">
      <c r="B20" s="104" t="s">
        <v>811</v>
      </c>
      <c r="C20" s="104">
        <v>2023</v>
      </c>
      <c r="D20" s="215">
        <f>VLOOKUP(C20,INPC!$A$24:$M$78,HLOOKUP(B20,INPC!$B$3:$M$23,2,FALSE),FALSE)</f>
        <v>128.83199999999999</v>
      </c>
      <c r="E20" s="99"/>
      <c r="F20" s="99"/>
      <c r="G20" s="99"/>
      <c r="H20" s="99"/>
      <c r="I20" s="99"/>
    </row>
    <row r="21" spans="2:19">
      <c r="B21" s="104" t="s">
        <v>281</v>
      </c>
      <c r="C21" s="104">
        <v>2019</v>
      </c>
      <c r="D21" s="215">
        <f>VLOOKUP(C21,INPC!$A$24:$M$78,HLOOKUP(B21,INPC!$B$3:$M$23,2,FALSE),FALSE)</f>
        <v>105.934</v>
      </c>
      <c r="E21" s="99"/>
      <c r="F21" s="99"/>
      <c r="G21" s="99"/>
      <c r="H21" s="99"/>
      <c r="I21" s="99"/>
    </row>
    <row r="22" spans="2:19">
      <c r="B22" s="104" t="s">
        <v>811</v>
      </c>
      <c r="C22" s="104">
        <v>2019</v>
      </c>
      <c r="D22" s="215">
        <f>VLOOKUP(C22,INPC!$A$24:$M$78,HLOOKUP(B22,INPC!$B$3:$M$23,2,FALSE),FALSE)</f>
        <v>103.687</v>
      </c>
      <c r="E22" s="99"/>
      <c r="F22" s="99"/>
      <c r="G22" s="99"/>
      <c r="H22" s="99"/>
      <c r="I22" s="99"/>
    </row>
    <row r="23" spans="2:19">
      <c r="B23" s="104" t="s">
        <v>281</v>
      </c>
      <c r="C23" s="104">
        <v>2020</v>
      </c>
      <c r="D23" s="215">
        <f>VLOOKUP(C23,INPC!$A$24:$M$78,HLOOKUP(B23,INPC!$B$3:$M$23,2,FALSE),FALSE)</f>
        <v>109.271</v>
      </c>
      <c r="E23" s="99"/>
      <c r="F23" s="99"/>
      <c r="G23" s="99"/>
      <c r="H23" s="99"/>
      <c r="I23" s="99"/>
    </row>
    <row r="24" spans="2:19">
      <c r="B24" s="104" t="s">
        <v>811</v>
      </c>
      <c r="C24" s="104">
        <v>2020</v>
      </c>
      <c r="D24" s="215">
        <f>VLOOKUP(C24,INPC!$A$24:$M$78,HLOOKUP(B24,INPC!$B$3:$M$23,2,FALSE),FALSE)</f>
        <v>107.444</v>
      </c>
      <c r="E24" s="99"/>
      <c r="F24" s="99"/>
      <c r="G24" s="99"/>
      <c r="H24" s="99"/>
      <c r="I24" s="99"/>
    </row>
    <row r="25" spans="2:19">
      <c r="B25" s="104" t="s">
        <v>810</v>
      </c>
      <c r="C25" s="104">
        <v>2021</v>
      </c>
      <c r="D25" s="215">
        <f>VLOOKUP(C25,INPC!$A$24:$M$78,HLOOKUP(B25,INPC!$B$3:$M$23,2,FALSE),FALSE)</f>
        <v>117.30800000000001</v>
      </c>
      <c r="E25" s="99"/>
      <c r="F25" s="99"/>
      <c r="G25" s="99"/>
      <c r="H25" s="99"/>
      <c r="I25" s="99"/>
    </row>
    <row r="26" spans="2:19">
      <c r="B26" s="104" t="s">
        <v>811</v>
      </c>
      <c r="C26" s="104">
        <v>2021</v>
      </c>
      <c r="D26" s="215">
        <f>VLOOKUP(C26,INPC!$A$24:$M$78,HLOOKUP(B26,INPC!$B$3:$M$23,2,FALSE),FALSE)</f>
        <v>113.682</v>
      </c>
      <c r="E26" s="99"/>
      <c r="F26" s="99"/>
      <c r="G26" s="99"/>
      <c r="H26" s="99"/>
      <c r="I26" s="99"/>
    </row>
    <row r="27" spans="2:19">
      <c r="B27" s="104"/>
      <c r="C27" s="104"/>
      <c r="D27" s="215" t="e">
        <f>VLOOKUP(C27,INPC!$A$24:$M$78,HLOOKUP(B27,INPC!$B$3:$M$23,2,FALSE),FALSE)</f>
        <v>#N/A</v>
      </c>
      <c r="E27" s="99"/>
      <c r="F27" s="99"/>
      <c r="G27" s="99"/>
      <c r="H27" s="99"/>
      <c r="I27" s="99"/>
    </row>
    <row r="28" spans="2:19">
      <c r="B28" s="104"/>
      <c r="C28" s="104"/>
      <c r="D28" s="215" t="e">
        <f>VLOOKUP(C28,INPC!$A$24:$M$78,HLOOKUP(B28,INPC!$B$3:$M$23,2,FALSE),FALSE)</f>
        <v>#N/A</v>
      </c>
      <c r="E28" s="99"/>
      <c r="F28" s="99"/>
      <c r="G28" s="99"/>
      <c r="H28" s="99"/>
      <c r="I28" s="99"/>
    </row>
    <row r="29" spans="2:19">
      <c r="B29" s="104"/>
      <c r="C29" s="104"/>
      <c r="D29" s="215" t="e">
        <f>VLOOKUP(C29,INPC!$A$24:$M$78,HLOOKUP(B29,INPC!$B$3:$M$23,2,FALSE),FALSE)</f>
        <v>#N/A</v>
      </c>
      <c r="E29" s="99"/>
      <c r="F29" s="99"/>
      <c r="G29" s="99"/>
      <c r="H29" s="99"/>
      <c r="I29" s="99"/>
    </row>
    <row r="30" spans="2:19">
      <c r="E30" s="4">
        <v>2017</v>
      </c>
      <c r="G30" s="4">
        <v>2018</v>
      </c>
      <c r="I30" s="4">
        <v>2019</v>
      </c>
      <c r="K30" s="4">
        <v>2020</v>
      </c>
      <c r="M30" s="4">
        <v>2021</v>
      </c>
      <c r="O30" s="4">
        <v>2022</v>
      </c>
      <c r="Q30" s="4">
        <v>2023</v>
      </c>
      <c r="S30" s="4">
        <v>2024</v>
      </c>
    </row>
    <row r="31" spans="2:19">
      <c r="E31" s="4">
        <v>2018</v>
      </c>
      <c r="G31" s="4">
        <v>2019</v>
      </c>
      <c r="I31" s="4">
        <v>2020</v>
      </c>
      <c r="K31" s="4">
        <v>2021</v>
      </c>
      <c r="M31" s="4">
        <v>2022</v>
      </c>
      <c r="O31" s="4">
        <v>2023</v>
      </c>
      <c r="Q31" s="4">
        <v>2024</v>
      </c>
    </row>
    <row r="32" spans="2:19">
      <c r="E32" s="4">
        <v>2019</v>
      </c>
      <c r="G32" s="4">
        <v>2020</v>
      </c>
      <c r="I32" s="4">
        <v>2021</v>
      </c>
      <c r="K32" s="4">
        <v>2022</v>
      </c>
      <c r="M32" s="4">
        <v>2023</v>
      </c>
      <c r="O32" s="4">
        <v>2024</v>
      </c>
    </row>
    <row r="33" spans="2:24">
      <c r="E33" s="4">
        <v>2020</v>
      </c>
      <c r="G33" s="4">
        <v>2021</v>
      </c>
      <c r="I33" s="4">
        <v>2022</v>
      </c>
      <c r="K33" s="4">
        <v>2023</v>
      </c>
      <c r="M33" s="4">
        <v>2024</v>
      </c>
    </row>
    <row r="34" spans="2:24">
      <c r="E34" s="4">
        <v>2021</v>
      </c>
      <c r="G34" s="4">
        <v>2022</v>
      </c>
      <c r="I34" s="4">
        <v>2023</v>
      </c>
      <c r="K34" s="4">
        <v>2024</v>
      </c>
    </row>
    <row r="35" spans="2:24">
      <c r="E35" s="4">
        <v>2022</v>
      </c>
      <c r="G35" s="4">
        <v>2023</v>
      </c>
      <c r="I35" s="4">
        <v>2024</v>
      </c>
    </row>
    <row r="36" spans="2:24">
      <c r="E36" s="4">
        <v>2023</v>
      </c>
      <c r="G36" s="4">
        <v>2024</v>
      </c>
    </row>
    <row r="37" spans="2:24">
      <c r="E37" s="4">
        <v>2024</v>
      </c>
      <c r="V37" s="4">
        <v>2024</v>
      </c>
    </row>
    <row r="38" spans="2:24">
      <c r="B38" s="318" t="s">
        <v>816</v>
      </c>
      <c r="C38" s="318" t="s">
        <v>331</v>
      </c>
      <c r="D38" s="318"/>
      <c r="E38" s="318" t="s">
        <v>402</v>
      </c>
      <c r="F38" s="318"/>
      <c r="G38" s="318" t="s">
        <v>406</v>
      </c>
      <c r="H38" s="318"/>
      <c r="I38" s="318" t="s">
        <v>407</v>
      </c>
      <c r="J38" s="318"/>
      <c r="K38" s="318" t="s">
        <v>808</v>
      </c>
      <c r="L38" s="318"/>
      <c r="M38" s="318" t="s">
        <v>809</v>
      </c>
      <c r="N38" s="318"/>
      <c r="O38" s="318" t="s">
        <v>813</v>
      </c>
      <c r="P38" s="318"/>
      <c r="Q38" s="318" t="s">
        <v>814</v>
      </c>
      <c r="R38" s="318"/>
      <c r="S38" s="318" t="s">
        <v>815</v>
      </c>
      <c r="T38" s="318"/>
    </row>
    <row r="39" spans="2:24">
      <c r="B39" s="318"/>
      <c r="C39" s="318"/>
      <c r="D39" s="318"/>
      <c r="E39" s="131" t="s">
        <v>408</v>
      </c>
      <c r="F39" s="131" t="s">
        <v>409</v>
      </c>
      <c r="G39" s="131" t="s">
        <v>408</v>
      </c>
      <c r="H39" s="131" t="s">
        <v>409</v>
      </c>
      <c r="I39" s="131" t="s">
        <v>408</v>
      </c>
      <c r="J39" s="131" t="s">
        <v>409</v>
      </c>
      <c r="K39" s="131" t="s">
        <v>408</v>
      </c>
      <c r="L39" s="131" t="s">
        <v>409</v>
      </c>
      <c r="M39" s="131" t="s">
        <v>408</v>
      </c>
      <c r="N39" s="131" t="s">
        <v>409</v>
      </c>
      <c r="O39" s="131" t="s">
        <v>408</v>
      </c>
      <c r="P39" s="131" t="s">
        <v>409</v>
      </c>
      <c r="Q39" s="131" t="s">
        <v>408</v>
      </c>
      <c r="R39" s="131" t="s">
        <v>409</v>
      </c>
      <c r="S39" s="131" t="s">
        <v>408</v>
      </c>
      <c r="T39" s="131" t="s">
        <v>409</v>
      </c>
      <c r="V39" s="4" t="s">
        <v>864</v>
      </c>
    </row>
    <row r="40" spans="2:24">
      <c r="B40" s="131">
        <v>2017</v>
      </c>
      <c r="C40" s="320">
        <v>2812864</v>
      </c>
      <c r="D40" s="320"/>
      <c r="E40" s="132">
        <f>+D17/D18</f>
        <v>1.0309490408713253</v>
      </c>
      <c r="F40" s="227">
        <f>+C40*E40</f>
        <v>2899919.4429014795</v>
      </c>
      <c r="G40" s="132">
        <f>+D19/D17</f>
        <v>1.0112297707414462</v>
      </c>
      <c r="H40" s="227">
        <f>+F40*G40</f>
        <v>2932484.8734139255</v>
      </c>
      <c r="I40" s="132">
        <f>+D14/D19</f>
        <v>1.0394714691341203</v>
      </c>
      <c r="J40" s="227">
        <f>+H40*I40</f>
        <v>3048234.359581158</v>
      </c>
      <c r="K40" s="132">
        <f>+D15/D14</f>
        <v>1.0333401097784101</v>
      </c>
      <c r="L40" s="227">
        <f>+J40*K40</f>
        <v>3149862.8277599155</v>
      </c>
      <c r="M40" s="132">
        <f>+D16/D15</f>
        <v>1.0587860562285116</v>
      </c>
      <c r="N40" s="227">
        <f>+L40*M40</f>
        <v>3335030.8410647083</v>
      </c>
      <c r="O40" s="132">
        <f>+D9/D16</f>
        <v>1.0798633845936045</v>
      </c>
      <c r="P40" s="227">
        <f>+N40*O40</f>
        <v>3601377.6917561917</v>
      </c>
      <c r="Q40" s="132">
        <f>+D8/D9</f>
        <v>1.0505555373471862</v>
      </c>
      <c r="R40" s="227">
        <f>+P40*Q40</f>
        <v>3783447.2761530951</v>
      </c>
      <c r="S40" s="132">
        <f>+D10/D8</f>
        <v>1.0497605565694854</v>
      </c>
      <c r="T40" s="227">
        <f>+R40*S40</f>
        <v>3971713.7183657768</v>
      </c>
      <c r="U40" s="243"/>
      <c r="V40" s="224">
        <v>2458476.4545450844</v>
      </c>
      <c r="W40" s="224"/>
      <c r="X40" s="224"/>
    </row>
    <row r="41" spans="2:24">
      <c r="B41" s="131">
        <v>2018</v>
      </c>
      <c r="C41" s="320">
        <v>906070</v>
      </c>
      <c r="D41" s="320"/>
      <c r="E41" s="132">
        <f>+D12/D13</f>
        <v>1.0311373130512538</v>
      </c>
      <c r="F41" s="227">
        <f t="shared" ref="F41:F46" si="0">+C41*E41</f>
        <v>934282.58523634949</v>
      </c>
      <c r="G41" s="132">
        <f>+D14/D12</f>
        <v>1.0027082119976705</v>
      </c>
      <c r="H41" s="227">
        <f t="shared" ref="H41:H46" si="1">+F41*G41</f>
        <v>936812.82054290117</v>
      </c>
      <c r="I41" s="132">
        <f>+D15/D14</f>
        <v>1.0333401097784101</v>
      </c>
      <c r="J41" s="227">
        <f t="shared" ref="J41:J46" si="2">+H41*I41</f>
        <v>968046.26282162347</v>
      </c>
      <c r="K41" s="132">
        <f>+D16/D15</f>
        <v>1.0587860562285116</v>
      </c>
      <c r="L41" s="227">
        <f t="shared" ref="L41:L46" si="3">+J41*K41</f>
        <v>1024953.884859656</v>
      </c>
      <c r="M41" s="132">
        <f>+D9/D16</f>
        <v>1.0798633845936045</v>
      </c>
      <c r="N41" s="227">
        <f t="shared" ref="N41:N46" si="4">+L41*M41</f>
        <v>1106810.1711569116</v>
      </c>
      <c r="O41" s="132">
        <f>+D8/D9</f>
        <v>1.0505555373471862</v>
      </c>
      <c r="P41" s="227">
        <f t="shared" ref="P41:P46" si="5">+N41*O41</f>
        <v>1162765.5541010804</v>
      </c>
      <c r="Q41" s="132">
        <f>+D10/D8</f>
        <v>1.0497605565694854</v>
      </c>
      <c r="R41" s="227">
        <f t="shared" ref="R41:R46" si="6">+P41*Q41</f>
        <v>1220625.4152329762</v>
      </c>
      <c r="S41" s="132">
        <v>1</v>
      </c>
      <c r="T41" s="227">
        <f t="shared" ref="T41:T46" si="7">+R41*S41</f>
        <v>1220625.4152329762</v>
      </c>
      <c r="V41" s="224"/>
      <c r="W41" s="224"/>
      <c r="X41" s="224"/>
    </row>
    <row r="42" spans="2:24">
      <c r="B42" s="131">
        <v>2019</v>
      </c>
      <c r="C42" s="320">
        <v>1395442</v>
      </c>
      <c r="D42" s="320"/>
      <c r="E42" s="132">
        <f>+D21/D22</f>
        <v>1.0216709905774108</v>
      </c>
      <c r="F42" s="227">
        <f t="shared" si="0"/>
        <v>1425682.6104333233</v>
      </c>
      <c r="G42" s="132">
        <f>+D15/D21</f>
        <v>1.007636830479355</v>
      </c>
      <c r="H42" s="227">
        <f t="shared" si="1"/>
        <v>1436570.306846567</v>
      </c>
      <c r="I42" s="132">
        <f>+D16/D15</f>
        <v>1.0587860562285116</v>
      </c>
      <c r="J42" s="227">
        <f t="shared" si="2"/>
        <v>1521020.6096810594</v>
      </c>
      <c r="K42" s="132">
        <f>+D9/D16</f>
        <v>1.0798633845936045</v>
      </c>
      <c r="L42" s="227">
        <f t="shared" si="3"/>
        <v>1642494.4636068167</v>
      </c>
      <c r="M42" s="132">
        <f>+D8/D9</f>
        <v>1.0505555373471862</v>
      </c>
      <c r="N42" s="227">
        <f t="shared" si="4"/>
        <v>1725531.6538042377</v>
      </c>
      <c r="O42" s="132">
        <f>+D10/D8</f>
        <v>1.0497605565694854</v>
      </c>
      <c r="P42" s="227">
        <f t="shared" si="5"/>
        <v>1811395.0692758013</v>
      </c>
      <c r="Q42" s="132">
        <v>1</v>
      </c>
      <c r="R42" s="227">
        <f t="shared" si="6"/>
        <v>1811395.0692758013</v>
      </c>
      <c r="S42" s="132">
        <v>1</v>
      </c>
      <c r="T42" s="227">
        <f t="shared" si="7"/>
        <v>1811395.0692758013</v>
      </c>
      <c r="V42" s="224">
        <v>16171111.949999999</v>
      </c>
      <c r="W42" s="224"/>
      <c r="X42" s="224"/>
    </row>
    <row r="43" spans="2:24">
      <c r="B43" s="131">
        <v>2020</v>
      </c>
      <c r="C43" s="320">
        <v>1955370</v>
      </c>
      <c r="D43" s="320"/>
      <c r="E43" s="132">
        <f>+D23/D24</f>
        <v>1.0170042068426344</v>
      </c>
      <c r="F43" s="227">
        <f t="shared" si="0"/>
        <v>1988619.515933882</v>
      </c>
      <c r="G43" s="132">
        <f>+D16/D23</f>
        <v>1.0342908914533591</v>
      </c>
      <c r="H43" s="227">
        <f t="shared" si="1"/>
        <v>2056811.0518968021</v>
      </c>
      <c r="I43" s="132">
        <f>+D9/D16</f>
        <v>1.0798633845936045</v>
      </c>
      <c r="J43" s="227">
        <f t="shared" si="2"/>
        <v>2221074.943970813</v>
      </c>
      <c r="K43" s="132">
        <f>+D8/D9</f>
        <v>1.0505555373471862</v>
      </c>
      <c r="L43" s="227">
        <f t="shared" si="3"/>
        <v>2333362.5812516287</v>
      </c>
      <c r="M43" s="132">
        <f>+D10/D8</f>
        <v>1.0497605565694854</v>
      </c>
      <c r="N43" s="227">
        <f t="shared" si="4"/>
        <v>2449472.001973121</v>
      </c>
      <c r="O43" s="132">
        <v>1</v>
      </c>
      <c r="P43" s="227">
        <f t="shared" si="5"/>
        <v>2449472.001973121</v>
      </c>
      <c r="Q43" s="132">
        <v>1</v>
      </c>
      <c r="R43" s="227">
        <f t="shared" si="6"/>
        <v>2449472.001973121</v>
      </c>
      <c r="S43" s="132">
        <v>1</v>
      </c>
      <c r="T43" s="227">
        <f t="shared" si="7"/>
        <v>2449472.001973121</v>
      </c>
      <c r="V43" s="244">
        <f>+V42-V40</f>
        <v>13712635.495454915</v>
      </c>
      <c r="W43" s="224"/>
      <c r="X43" s="224"/>
    </row>
    <row r="44" spans="2:24">
      <c r="B44" s="131">
        <v>2021</v>
      </c>
      <c r="C44" s="320">
        <v>3765310</v>
      </c>
      <c r="D44" s="320"/>
      <c r="E44" s="132">
        <f>+D25/D26</f>
        <v>1.031895990570187</v>
      </c>
      <c r="F44" s="227">
        <f t="shared" si="0"/>
        <v>3885408.2922538309</v>
      </c>
      <c r="G44" s="132">
        <f>+D9/D25</f>
        <v>1.0403723531216966</v>
      </c>
      <c r="H44" s="227">
        <f t="shared" si="1"/>
        <v>4042271.3678506711</v>
      </c>
      <c r="I44" s="132">
        <f>+D8/D9</f>
        <v>1.0505555373471862</v>
      </c>
      <c r="J44" s="227">
        <f t="shared" si="2"/>
        <v>4246630.5689555071</v>
      </c>
      <c r="K44" s="132">
        <f>+D10/D8</f>
        <v>1.0497605565694854</v>
      </c>
      <c r="L44" s="227">
        <f t="shared" si="3"/>
        <v>4457945.2696117237</v>
      </c>
      <c r="M44" s="132">
        <v>1</v>
      </c>
      <c r="N44" s="227">
        <f t="shared" si="4"/>
        <v>4457945.2696117237</v>
      </c>
      <c r="O44" s="132">
        <v>1</v>
      </c>
      <c r="P44" s="227">
        <f t="shared" si="5"/>
        <v>4457945.2696117237</v>
      </c>
      <c r="Q44" s="132">
        <v>1</v>
      </c>
      <c r="R44" s="227">
        <f t="shared" si="6"/>
        <v>4457945.2696117237</v>
      </c>
      <c r="S44" s="132">
        <v>1</v>
      </c>
      <c r="T44" s="227">
        <f t="shared" si="7"/>
        <v>4457945.2696117237</v>
      </c>
    </row>
    <row r="45" spans="2:24">
      <c r="B45" s="131">
        <v>2022</v>
      </c>
      <c r="C45" s="320">
        <v>1740246</v>
      </c>
      <c r="D45" s="320"/>
      <c r="E45" s="132">
        <f>+D6/D7</f>
        <v>1.028711325113056</v>
      </c>
      <c r="F45" s="227">
        <f t="shared" si="0"/>
        <v>1790210.7686826952</v>
      </c>
      <c r="G45" s="132">
        <f>+D8/D6</f>
        <v>1.0137257072376225</v>
      </c>
      <c r="H45" s="227">
        <f t="shared" si="1"/>
        <v>1814782.6775872731</v>
      </c>
      <c r="I45" s="132">
        <f>+D10/D8</f>
        <v>1.0497605565694854</v>
      </c>
      <c r="J45" s="227">
        <f t="shared" si="2"/>
        <v>1905087.2736766767</v>
      </c>
      <c r="K45" s="132">
        <v>1</v>
      </c>
      <c r="L45" s="227">
        <f t="shared" si="3"/>
        <v>1905087.2736766767</v>
      </c>
      <c r="M45" s="132">
        <v>1</v>
      </c>
      <c r="N45" s="227">
        <f t="shared" si="4"/>
        <v>1905087.2736766767</v>
      </c>
      <c r="O45" s="132">
        <v>1</v>
      </c>
      <c r="P45" s="227">
        <f t="shared" si="5"/>
        <v>1905087.2736766767</v>
      </c>
      <c r="Q45" s="132">
        <v>1</v>
      </c>
      <c r="R45" s="227">
        <f t="shared" si="6"/>
        <v>1905087.2736766767</v>
      </c>
      <c r="S45" s="132">
        <v>1</v>
      </c>
      <c r="T45" s="227">
        <f t="shared" si="7"/>
        <v>1905087.2736766767</v>
      </c>
    </row>
    <row r="46" spans="2:24">
      <c r="B46" s="131">
        <v>2023</v>
      </c>
      <c r="C46" s="320">
        <v>339681</v>
      </c>
      <c r="D46" s="320"/>
      <c r="E46" s="132">
        <f>+D11/D20</f>
        <v>1.0274854073522106</v>
      </c>
      <c r="F46" s="227">
        <f t="shared" si="0"/>
        <v>349017.27065480623</v>
      </c>
      <c r="G46" s="132">
        <f>+D10/D11</f>
        <v>1.0167783460373339</v>
      </c>
      <c r="H46" s="227">
        <f t="shared" si="1"/>
        <v>354873.20319485839</v>
      </c>
      <c r="I46" s="132">
        <v>1</v>
      </c>
      <c r="J46" s="227">
        <f t="shared" si="2"/>
        <v>354873.20319485839</v>
      </c>
      <c r="K46" s="132">
        <v>1</v>
      </c>
      <c r="L46" s="227">
        <f t="shared" si="3"/>
        <v>354873.20319485839</v>
      </c>
      <c r="M46" s="132">
        <v>1</v>
      </c>
      <c r="N46" s="227">
        <f t="shared" si="4"/>
        <v>354873.20319485839</v>
      </c>
      <c r="O46" s="132">
        <v>1</v>
      </c>
      <c r="P46" s="227">
        <f t="shared" si="5"/>
        <v>354873.20319485839</v>
      </c>
      <c r="Q46" s="132">
        <v>1</v>
      </c>
      <c r="R46" s="227">
        <f t="shared" si="6"/>
        <v>354873.20319485839</v>
      </c>
      <c r="S46" s="132">
        <v>1</v>
      </c>
      <c r="T46" s="227">
        <f t="shared" si="7"/>
        <v>354873.20319485839</v>
      </c>
    </row>
    <row r="47" spans="2:24">
      <c r="H47" s="227"/>
      <c r="J47" s="227"/>
      <c r="L47" s="227"/>
    </row>
    <row r="48" spans="2:24">
      <c r="B48" s="127"/>
      <c r="C48" s="9"/>
      <c r="J48" s="227"/>
    </row>
    <row r="49" spans="2:10">
      <c r="B49" s="126" t="s">
        <v>403</v>
      </c>
      <c r="C49" s="9"/>
    </row>
    <row r="50" spans="2:10" ht="86.1" customHeight="1">
      <c r="B50" s="319" t="s">
        <v>404</v>
      </c>
      <c r="C50" s="319"/>
      <c r="D50" s="319"/>
      <c r="E50" s="319"/>
      <c r="F50" s="319"/>
      <c r="G50" s="319"/>
      <c r="H50" s="319"/>
      <c r="I50" s="319"/>
      <c r="J50" s="319"/>
    </row>
    <row r="51" spans="2:10" ht="48" customHeight="1">
      <c r="B51" s="319" t="s">
        <v>405</v>
      </c>
      <c r="C51" s="319"/>
      <c r="D51" s="319"/>
      <c r="E51" s="319"/>
      <c r="F51" s="319"/>
      <c r="G51" s="319"/>
      <c r="H51" s="319"/>
      <c r="I51" s="319"/>
      <c r="J51" s="319"/>
    </row>
  </sheetData>
  <mergeCells count="25">
    <mergeCell ref="I4:J4"/>
    <mergeCell ref="C40:D40"/>
    <mergeCell ref="C41:D41"/>
    <mergeCell ref="C46:D46"/>
    <mergeCell ref="B3:D3"/>
    <mergeCell ref="G5:H5"/>
    <mergeCell ref="G6:H6"/>
    <mergeCell ref="G7:H7"/>
    <mergeCell ref="G8:H8"/>
    <mergeCell ref="E38:F38"/>
    <mergeCell ref="C44:D44"/>
    <mergeCell ref="C45:D45"/>
    <mergeCell ref="B50:J50"/>
    <mergeCell ref="B51:J51"/>
    <mergeCell ref="B38:B39"/>
    <mergeCell ref="C38:D39"/>
    <mergeCell ref="G38:H38"/>
    <mergeCell ref="I38:J38"/>
    <mergeCell ref="C42:D42"/>
    <mergeCell ref="C43:D43"/>
    <mergeCell ref="K38:L38"/>
    <mergeCell ref="M38:N38"/>
    <mergeCell ref="O38:P38"/>
    <mergeCell ref="Q38:R38"/>
    <mergeCell ref="S38:T38"/>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0C0E-C72D-41AC-98F7-FA84043902F4}">
  <sheetPr>
    <tabColor rgb="FF92D050"/>
  </sheetPr>
  <dimension ref="B2:M22"/>
  <sheetViews>
    <sheetView topLeftCell="D1" workbookViewId="0">
      <selection activeCell="G81" sqref="G81:G82"/>
    </sheetView>
  </sheetViews>
  <sheetFormatPr baseColWidth="10" defaultColWidth="11.42578125" defaultRowHeight="11.25"/>
  <cols>
    <col min="1" max="1" width="5.140625" style="176" customWidth="1"/>
    <col min="2" max="2" width="11.42578125" style="174"/>
    <col min="3" max="3" width="21.85546875" style="174" customWidth="1"/>
    <col min="4" max="4" width="13.28515625" style="174" customWidth="1"/>
    <col min="5" max="5" width="13.140625" style="175" customWidth="1"/>
    <col min="6" max="6" width="14.7109375" style="175" customWidth="1"/>
    <col min="7" max="7" width="13.85546875" style="175" customWidth="1"/>
    <col min="8" max="8" width="15.140625" style="174" customWidth="1"/>
    <col min="9" max="9" width="14.7109375" style="174" customWidth="1"/>
    <col min="10" max="10" width="14.28515625" style="174" customWidth="1"/>
    <col min="11" max="13" width="11.42578125" style="174"/>
    <col min="14" max="16384" width="11.42578125" style="176"/>
  </cols>
  <sheetData>
    <row r="2" spans="2:10" s="174" customFormat="1">
      <c r="B2" s="324" t="s">
        <v>410</v>
      </c>
      <c r="C2" s="324"/>
      <c r="D2" s="324"/>
      <c r="E2" s="324"/>
      <c r="F2" s="324"/>
      <c r="G2" s="324"/>
      <c r="H2" s="324"/>
      <c r="I2" s="324"/>
      <c r="J2" s="324"/>
    </row>
    <row r="3" spans="2:10" s="174" customFormat="1">
      <c r="B3" s="324" t="s">
        <v>411</v>
      </c>
      <c r="C3" s="324"/>
      <c r="D3" s="324"/>
      <c r="E3" s="324"/>
      <c r="F3" s="324"/>
      <c r="G3" s="324"/>
      <c r="H3" s="324"/>
      <c r="I3" s="324"/>
      <c r="J3" s="324"/>
    </row>
    <row r="6" spans="2:10" s="174" customFormat="1" ht="22.5">
      <c r="B6" s="192" t="s">
        <v>412</v>
      </c>
      <c r="C6" s="192" t="s">
        <v>413</v>
      </c>
      <c r="D6" s="193" t="s">
        <v>414</v>
      </c>
      <c r="E6" s="192" t="s">
        <v>415</v>
      </c>
      <c r="F6" s="192" t="s">
        <v>416</v>
      </c>
      <c r="G6" s="192" t="s">
        <v>417</v>
      </c>
      <c r="H6" s="192" t="s">
        <v>418</v>
      </c>
      <c r="I6" s="192" t="s">
        <v>419</v>
      </c>
      <c r="J6" s="192" t="s">
        <v>420</v>
      </c>
    </row>
    <row r="7" spans="2:10" s="174" customFormat="1">
      <c r="B7" s="194"/>
      <c r="C7" s="194"/>
      <c r="D7" s="195"/>
      <c r="E7" s="194"/>
      <c r="F7" s="194"/>
      <c r="G7" s="194"/>
      <c r="H7" s="194"/>
      <c r="I7" s="194"/>
      <c r="J7" s="194"/>
    </row>
    <row r="8" spans="2:10" s="174" customFormat="1">
      <c r="B8" s="196">
        <v>44848</v>
      </c>
      <c r="C8" s="197" t="s">
        <v>546</v>
      </c>
      <c r="D8" s="198">
        <v>0</v>
      </c>
      <c r="E8" s="182">
        <f t="shared" ref="E8:E17" si="0">VLOOKUP(YEAR(B8),INPC,MONTH(B8)+1)</f>
        <v>125.276</v>
      </c>
      <c r="F8" s="199">
        <f>+E8</f>
        <v>125.276</v>
      </c>
      <c r="G8" s="200">
        <f t="shared" ref="G8:G17" si="1">TRUNC(E8/F8,4)</f>
        <v>1</v>
      </c>
      <c r="H8" s="201">
        <f>D8*G8</f>
        <v>0</v>
      </c>
      <c r="I8" s="225"/>
      <c r="J8" s="202">
        <f t="shared" ref="J8:J17" si="2">H8+I8</f>
        <v>0</v>
      </c>
    </row>
    <row r="9" spans="2:10" s="174" customFormat="1">
      <c r="B9" s="196">
        <v>44926</v>
      </c>
      <c r="C9" s="197"/>
      <c r="D9" s="198">
        <f t="shared" ref="D9:D17" si="3">J8</f>
        <v>0</v>
      </c>
      <c r="E9" s="182">
        <f t="shared" si="0"/>
        <v>126.47799999999999</v>
      </c>
      <c r="F9" s="199">
        <f t="shared" ref="F9:F17" si="4">E8</f>
        <v>125.276</v>
      </c>
      <c r="G9" s="200">
        <f t="shared" si="1"/>
        <v>1.0095000000000001</v>
      </c>
      <c r="H9" s="201">
        <f t="shared" ref="H9:H17" si="5">D9*G9</f>
        <v>0</v>
      </c>
      <c r="I9" s="225"/>
      <c r="J9" s="202">
        <f t="shared" si="2"/>
        <v>0</v>
      </c>
    </row>
    <row r="10" spans="2:10" s="174" customFormat="1">
      <c r="B10" s="196">
        <v>44957</v>
      </c>
      <c r="C10" s="197"/>
      <c r="D10" s="198">
        <f>J9</f>
        <v>0</v>
      </c>
      <c r="E10" s="182">
        <f t="shared" si="0"/>
        <v>127.336</v>
      </c>
      <c r="F10" s="199">
        <f t="shared" si="4"/>
        <v>126.47799999999999</v>
      </c>
      <c r="G10" s="200">
        <f t="shared" si="1"/>
        <v>1.0066999999999999</v>
      </c>
      <c r="H10" s="201">
        <f t="shared" si="5"/>
        <v>0</v>
      </c>
      <c r="I10" s="225"/>
      <c r="J10" s="202">
        <f t="shared" si="2"/>
        <v>0</v>
      </c>
    </row>
    <row r="11" spans="2:10" s="174" customFormat="1">
      <c r="B11" s="196">
        <v>44985</v>
      </c>
      <c r="C11" s="197"/>
      <c r="D11" s="198">
        <f t="shared" si="3"/>
        <v>0</v>
      </c>
      <c r="E11" s="182">
        <f t="shared" si="0"/>
        <v>128.04599999999999</v>
      </c>
      <c r="F11" s="199">
        <f t="shared" si="4"/>
        <v>127.336</v>
      </c>
      <c r="G11" s="200">
        <f t="shared" si="1"/>
        <v>1.0055000000000001</v>
      </c>
      <c r="H11" s="201">
        <f t="shared" si="5"/>
        <v>0</v>
      </c>
      <c r="I11" s="225"/>
      <c r="J11" s="202">
        <f t="shared" si="2"/>
        <v>0</v>
      </c>
    </row>
    <row r="12" spans="2:10" s="174" customFormat="1">
      <c r="B12" s="196">
        <v>45016</v>
      </c>
      <c r="C12" s="197"/>
      <c r="D12" s="198">
        <f t="shared" si="3"/>
        <v>0</v>
      </c>
      <c r="E12" s="182">
        <f t="shared" si="0"/>
        <v>128.38900000000001</v>
      </c>
      <c r="F12" s="199">
        <f t="shared" si="4"/>
        <v>128.04599999999999</v>
      </c>
      <c r="G12" s="200">
        <f t="shared" si="1"/>
        <v>1.0025999999999999</v>
      </c>
      <c r="H12" s="201">
        <f t="shared" si="5"/>
        <v>0</v>
      </c>
      <c r="I12" s="225"/>
      <c r="J12" s="202">
        <f t="shared" si="2"/>
        <v>0</v>
      </c>
    </row>
    <row r="13" spans="2:10" s="174" customFormat="1">
      <c r="B13" s="196">
        <v>45046</v>
      </c>
      <c r="C13" s="197"/>
      <c r="D13" s="198">
        <f t="shared" si="3"/>
        <v>0</v>
      </c>
      <c r="E13" s="182">
        <f t="shared" si="0"/>
        <v>128.363</v>
      </c>
      <c r="F13" s="199">
        <f t="shared" si="4"/>
        <v>128.38900000000001</v>
      </c>
      <c r="G13" s="200">
        <f t="shared" si="1"/>
        <v>0.99970000000000003</v>
      </c>
      <c r="H13" s="201">
        <f t="shared" si="5"/>
        <v>0</v>
      </c>
      <c r="I13" s="225"/>
      <c r="J13" s="202">
        <f t="shared" si="2"/>
        <v>0</v>
      </c>
    </row>
    <row r="14" spans="2:10" s="174" customFormat="1">
      <c r="B14" s="196">
        <v>45077</v>
      </c>
      <c r="C14" s="197"/>
      <c r="D14" s="198">
        <f t="shared" si="3"/>
        <v>0</v>
      </c>
      <c r="E14" s="182">
        <f t="shared" si="0"/>
        <v>128.084</v>
      </c>
      <c r="F14" s="199">
        <f>E13</f>
        <v>128.363</v>
      </c>
      <c r="G14" s="200">
        <f t="shared" si="1"/>
        <v>0.99780000000000002</v>
      </c>
      <c r="H14" s="201">
        <f t="shared" si="5"/>
        <v>0</v>
      </c>
      <c r="I14" s="225"/>
      <c r="J14" s="202">
        <f t="shared" si="2"/>
        <v>0</v>
      </c>
    </row>
    <row r="15" spans="2:10" s="174" customFormat="1">
      <c r="B15" s="196">
        <v>45107</v>
      </c>
      <c r="C15" s="197"/>
      <c r="D15" s="198">
        <f t="shared" si="3"/>
        <v>0</v>
      </c>
      <c r="E15" s="182">
        <f t="shared" si="0"/>
        <v>128.214</v>
      </c>
      <c r="F15" s="199">
        <f>E14</f>
        <v>128.084</v>
      </c>
      <c r="G15" s="200">
        <f t="shared" si="1"/>
        <v>1.0009999999999999</v>
      </c>
      <c r="H15" s="201">
        <f t="shared" si="5"/>
        <v>0</v>
      </c>
      <c r="I15" s="225"/>
      <c r="J15" s="202">
        <f t="shared" si="2"/>
        <v>0</v>
      </c>
    </row>
    <row r="16" spans="2:10" s="174" customFormat="1">
      <c r="B16" s="196">
        <v>45138</v>
      </c>
      <c r="C16" s="197"/>
      <c r="D16" s="198">
        <f t="shared" si="3"/>
        <v>0</v>
      </c>
      <c r="E16" s="182">
        <f t="shared" si="0"/>
        <v>128.83199999999999</v>
      </c>
      <c r="F16" s="199">
        <f>E15</f>
        <v>128.214</v>
      </c>
      <c r="G16" s="200">
        <f t="shared" si="1"/>
        <v>1.0047999999999999</v>
      </c>
      <c r="H16" s="201">
        <f>D16*G16</f>
        <v>0</v>
      </c>
      <c r="I16" s="225"/>
      <c r="J16" s="202">
        <f t="shared" si="2"/>
        <v>0</v>
      </c>
    </row>
    <row r="17" spans="2:10" s="174" customFormat="1">
      <c r="B17" s="196">
        <v>45169</v>
      </c>
      <c r="C17" s="197"/>
      <c r="D17" s="198">
        <f t="shared" si="3"/>
        <v>0</v>
      </c>
      <c r="E17" s="182">
        <f t="shared" si="0"/>
        <v>129.54499999999999</v>
      </c>
      <c r="F17" s="199">
        <f t="shared" si="4"/>
        <v>128.83199999999999</v>
      </c>
      <c r="G17" s="200">
        <f t="shared" si="1"/>
        <v>1.0055000000000001</v>
      </c>
      <c r="H17" s="201">
        <f t="shared" si="5"/>
        <v>0</v>
      </c>
      <c r="I17" s="225"/>
      <c r="J17" s="202">
        <f t="shared" si="2"/>
        <v>0</v>
      </c>
    </row>
    <row r="18" spans="2:10">
      <c r="B18" s="196">
        <v>45199</v>
      </c>
      <c r="C18" s="197"/>
      <c r="D18" s="198">
        <f t="shared" ref="D18:D21" si="6">J17</f>
        <v>0</v>
      </c>
      <c r="E18" s="182">
        <f t="shared" ref="E18:E21" si="7">VLOOKUP(YEAR(B18),INPC,MONTH(B18)+1)</f>
        <v>130.12</v>
      </c>
      <c r="F18" s="199">
        <f t="shared" ref="F18:F21" si="8">E17</f>
        <v>129.54499999999999</v>
      </c>
      <c r="G18" s="200">
        <f t="shared" ref="G18:G21" si="9">TRUNC(E18/F18,4)</f>
        <v>1.0044</v>
      </c>
      <c r="H18" s="201">
        <f t="shared" ref="H18:H21" si="10">D18*G18</f>
        <v>0</v>
      </c>
      <c r="I18" s="225"/>
      <c r="J18" s="202">
        <f t="shared" ref="J18:J21" si="11">H18+I18</f>
        <v>0</v>
      </c>
    </row>
    <row r="19" spans="2:10">
      <c r="B19" s="196">
        <v>45230</v>
      </c>
      <c r="C19" s="197"/>
      <c r="D19" s="198">
        <f t="shared" si="6"/>
        <v>0</v>
      </c>
      <c r="E19" s="182">
        <f t="shared" si="7"/>
        <v>130.60900000000001</v>
      </c>
      <c r="F19" s="199">
        <f t="shared" si="8"/>
        <v>130.12</v>
      </c>
      <c r="G19" s="200">
        <f t="shared" si="9"/>
        <v>1.0037</v>
      </c>
      <c r="H19" s="201">
        <f t="shared" si="10"/>
        <v>0</v>
      </c>
      <c r="I19" s="225"/>
      <c r="J19" s="202">
        <f t="shared" si="11"/>
        <v>0</v>
      </c>
    </row>
    <row r="20" spans="2:10">
      <c r="B20" s="196">
        <v>45260</v>
      </c>
      <c r="C20" s="197"/>
      <c r="D20" s="198">
        <f t="shared" si="6"/>
        <v>0</v>
      </c>
      <c r="E20" s="182">
        <f t="shared" si="7"/>
        <v>131.44499999999999</v>
      </c>
      <c r="F20" s="199">
        <f t="shared" si="8"/>
        <v>130.60900000000001</v>
      </c>
      <c r="G20" s="200">
        <f t="shared" si="9"/>
        <v>1.0064</v>
      </c>
      <c r="H20" s="201">
        <f t="shared" si="10"/>
        <v>0</v>
      </c>
      <c r="I20" s="225"/>
      <c r="J20" s="202">
        <f t="shared" si="11"/>
        <v>0</v>
      </c>
    </row>
    <row r="21" spans="2:10">
      <c r="B21" s="196">
        <v>45291</v>
      </c>
      <c r="C21" s="197"/>
      <c r="D21" s="198">
        <f t="shared" si="6"/>
        <v>0</v>
      </c>
      <c r="E21" s="182">
        <f t="shared" si="7"/>
        <v>132.37299999999999</v>
      </c>
      <c r="F21" s="199">
        <f t="shared" si="8"/>
        <v>131.44499999999999</v>
      </c>
      <c r="G21" s="200">
        <f t="shared" si="9"/>
        <v>1.0069999999999999</v>
      </c>
      <c r="H21" s="201">
        <f t="shared" si="10"/>
        <v>0</v>
      </c>
      <c r="I21" s="225"/>
      <c r="J21" s="202">
        <f t="shared" si="11"/>
        <v>0</v>
      </c>
    </row>
    <row r="22" spans="2:10">
      <c r="B22" s="196">
        <v>45627</v>
      </c>
      <c r="C22" s="197"/>
      <c r="D22" s="198">
        <v>17553017</v>
      </c>
      <c r="E22" s="182">
        <f>+INPC!M79</f>
        <v>137.94900000000001</v>
      </c>
      <c r="F22" s="199">
        <f t="shared" ref="F22" si="12">E21</f>
        <v>132.37299999999999</v>
      </c>
      <c r="G22" s="200">
        <f t="shared" ref="G22" si="13">TRUNC(E22/F22,4)</f>
        <v>1.0421</v>
      </c>
      <c r="H22" s="201">
        <f t="shared" ref="H22" si="14">D22*G22</f>
        <v>18291999.015700001</v>
      </c>
      <c r="I22" s="225">
        <v>0</v>
      </c>
      <c r="J22" s="202">
        <f t="shared" ref="J22" si="15">H22+I22</f>
        <v>18291999.015700001</v>
      </c>
    </row>
  </sheetData>
  <mergeCells count="2">
    <mergeCell ref="B2:J2"/>
    <mergeCell ref="B3:J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B4553-640B-4DFB-B479-29D43F410337}">
  <sheetPr>
    <pageSetUpPr fitToPage="1"/>
  </sheetPr>
  <dimension ref="A1:P46"/>
  <sheetViews>
    <sheetView workbookViewId="0"/>
  </sheetViews>
  <sheetFormatPr baseColWidth="10" defaultColWidth="14.28515625" defaultRowHeight="11.25"/>
  <cols>
    <col min="1" max="1" width="4.140625" style="166" customWidth="1"/>
    <col min="2" max="2" width="11.85546875" style="171" customWidth="1"/>
    <col min="3" max="3" width="19.28515625" style="171" customWidth="1"/>
    <col min="4" max="4" width="12" style="171" customWidth="1"/>
    <col min="5" max="5" width="12.140625" style="171" customWidth="1"/>
    <col min="6" max="6" width="12.28515625" style="171" customWidth="1"/>
    <col min="7" max="7" width="13.140625" style="171" customWidth="1"/>
    <col min="8" max="10" width="14.28515625" style="171"/>
    <col min="11" max="16" width="14.28515625" style="167"/>
    <col min="17" max="16384" width="14.28515625" style="168"/>
  </cols>
  <sheetData>
    <row r="1" spans="1:10">
      <c r="B1" s="167"/>
      <c r="C1" s="167"/>
      <c r="D1" s="167"/>
      <c r="E1" s="167"/>
      <c r="F1" s="167"/>
      <c r="G1" s="167"/>
      <c r="H1" s="167"/>
      <c r="I1" s="167"/>
      <c r="J1" s="167"/>
    </row>
    <row r="2" spans="1:10">
      <c r="B2" s="331" t="s">
        <v>410</v>
      </c>
      <c r="C2" s="331"/>
      <c r="D2" s="331"/>
      <c r="E2" s="331"/>
      <c r="F2" s="331"/>
      <c r="G2" s="331"/>
      <c r="H2" s="331"/>
      <c r="I2" s="331"/>
      <c r="J2" s="331"/>
    </row>
    <row r="3" spans="1:10">
      <c r="B3" s="331" t="s">
        <v>421</v>
      </c>
      <c r="C3" s="331"/>
      <c r="D3" s="331"/>
      <c r="E3" s="331"/>
      <c r="F3" s="331"/>
      <c r="G3" s="331"/>
      <c r="H3" s="331"/>
      <c r="I3" s="331"/>
      <c r="J3" s="331"/>
    </row>
    <row r="4" spans="1:10">
      <c r="B4" s="169"/>
      <c r="C4" s="169"/>
      <c r="D4" s="169"/>
      <c r="E4" s="169"/>
      <c r="F4" s="169"/>
      <c r="G4" s="169"/>
      <c r="H4" s="169"/>
      <c r="I4" s="169"/>
      <c r="J4" s="169"/>
    </row>
    <row r="5" spans="1:10">
      <c r="B5" s="326" t="s">
        <v>449</v>
      </c>
      <c r="C5" s="326"/>
      <c r="D5" s="326"/>
      <c r="E5" s="326"/>
      <c r="F5" s="326"/>
      <c r="G5" s="326"/>
      <c r="H5" s="326"/>
      <c r="I5" s="326"/>
      <c r="J5" s="326"/>
    </row>
    <row r="6" spans="1:10">
      <c r="B6" s="210"/>
      <c r="C6" s="210"/>
      <c r="D6" s="210"/>
      <c r="E6" s="210"/>
      <c r="F6" s="210"/>
      <c r="G6" s="210"/>
      <c r="H6" s="210"/>
      <c r="I6" s="210"/>
      <c r="J6" s="210"/>
    </row>
    <row r="7" spans="1:10" ht="12.75" customHeight="1">
      <c r="B7" s="329" t="s">
        <v>425</v>
      </c>
      <c r="C7" s="327" t="s">
        <v>413</v>
      </c>
      <c r="D7" s="327" t="s">
        <v>426</v>
      </c>
      <c r="E7" s="328" t="s">
        <v>280</v>
      </c>
      <c r="F7" s="328"/>
      <c r="G7" s="327" t="s">
        <v>429</v>
      </c>
      <c r="H7" s="327" t="s">
        <v>430</v>
      </c>
      <c r="I7" s="327" t="s">
        <v>431</v>
      </c>
      <c r="J7" s="327" t="s">
        <v>432</v>
      </c>
    </row>
    <row r="8" spans="1:10" ht="12.75" customHeight="1">
      <c r="B8" s="329"/>
      <c r="C8" s="327"/>
      <c r="D8" s="327"/>
      <c r="E8" s="327" t="s">
        <v>427</v>
      </c>
      <c r="F8" s="325" t="s">
        <v>428</v>
      </c>
      <c r="G8" s="327"/>
      <c r="H8" s="330"/>
      <c r="I8" s="330"/>
      <c r="J8" s="330"/>
    </row>
    <row r="9" spans="1:10" ht="12.75" customHeight="1">
      <c r="B9" s="329"/>
      <c r="C9" s="327"/>
      <c r="D9" s="327"/>
      <c r="E9" s="327"/>
      <c r="F9" s="325"/>
      <c r="G9" s="327"/>
      <c r="H9" s="330"/>
      <c r="I9" s="330"/>
      <c r="J9" s="330"/>
    </row>
    <row r="10" spans="1:10">
      <c r="A10" s="170"/>
      <c r="B10" s="177">
        <v>41244</v>
      </c>
      <c r="C10" s="185" t="s">
        <v>422</v>
      </c>
      <c r="D10" s="181"/>
      <c r="E10" s="182">
        <f t="shared" ref="E10:E11" si="0">VLOOKUP(YEAR(B10),INPC,MONTH(B10)+1)</f>
        <v>80.568243283851004</v>
      </c>
      <c r="F10" s="182">
        <f>+E10</f>
        <v>80.568243283851004</v>
      </c>
      <c r="G10" s="183">
        <f t="shared" ref="G10:G21" si="1">IF((TRUNC(E10/F10,4))&lt;1,1,TRUNC(E10/F10,4))</f>
        <v>1</v>
      </c>
      <c r="H10" s="181">
        <f t="shared" ref="H10:H21" si="2">D10*G10</f>
        <v>0</v>
      </c>
      <c r="I10" s="184"/>
      <c r="J10" s="181">
        <f t="shared" ref="J10:J21" si="3">IF((H10+I10)&lt;0,0,(H10+I10))</f>
        <v>0</v>
      </c>
    </row>
    <row r="11" spans="1:10">
      <c r="A11" s="170"/>
      <c r="B11" s="177">
        <v>41639</v>
      </c>
      <c r="C11" s="185" t="s">
        <v>422</v>
      </c>
      <c r="D11" s="181">
        <v>0</v>
      </c>
      <c r="E11" s="182">
        <f t="shared" si="0"/>
        <v>83.770058296773001</v>
      </c>
      <c r="F11" s="182">
        <f>+E11</f>
        <v>83.770058296773001</v>
      </c>
      <c r="G11" s="183">
        <f t="shared" si="1"/>
        <v>1</v>
      </c>
      <c r="H11" s="181">
        <f t="shared" si="2"/>
        <v>0</v>
      </c>
      <c r="I11" s="184">
        <v>0</v>
      </c>
      <c r="J11" s="181">
        <f t="shared" si="3"/>
        <v>0</v>
      </c>
    </row>
    <row r="12" spans="1:10">
      <c r="B12" s="177">
        <v>42004</v>
      </c>
      <c r="C12" s="185" t="s">
        <v>422</v>
      </c>
      <c r="D12" s="181">
        <v>0</v>
      </c>
      <c r="E12" s="182">
        <f t="shared" ref="E12:E18" si="4">VLOOKUP(YEAR(B12),INPC,MONTH(B12)+1)</f>
        <v>87.188983712964003</v>
      </c>
      <c r="F12" s="182">
        <f>+E12</f>
        <v>87.188983712964003</v>
      </c>
      <c r="G12" s="183">
        <f t="shared" si="1"/>
        <v>1</v>
      </c>
      <c r="H12" s="181">
        <f t="shared" si="2"/>
        <v>0</v>
      </c>
      <c r="I12" s="184">
        <v>0</v>
      </c>
      <c r="J12" s="181">
        <f t="shared" si="3"/>
        <v>0</v>
      </c>
    </row>
    <row r="13" spans="1:10">
      <c r="B13" s="177">
        <v>42369</v>
      </c>
      <c r="C13" s="185" t="s">
        <v>422</v>
      </c>
      <c r="D13" s="181">
        <f t="shared" ref="D13:D20" si="5">J12</f>
        <v>0</v>
      </c>
      <c r="E13" s="182">
        <f t="shared" si="4"/>
        <v>89.046817717411002</v>
      </c>
      <c r="F13" s="182">
        <f t="shared" ref="F13:F20" si="6">+E12</f>
        <v>87.188983712964003</v>
      </c>
      <c r="G13" s="183">
        <f t="shared" si="1"/>
        <v>1.0213000000000001</v>
      </c>
      <c r="H13" s="181">
        <f t="shared" si="2"/>
        <v>0</v>
      </c>
      <c r="I13" s="184">
        <v>0</v>
      </c>
      <c r="J13" s="181">
        <f t="shared" si="3"/>
        <v>0</v>
      </c>
    </row>
    <row r="14" spans="1:10">
      <c r="B14" s="177">
        <v>42735</v>
      </c>
      <c r="C14" s="185" t="s">
        <v>422</v>
      </c>
      <c r="D14" s="181">
        <f t="shared" si="5"/>
        <v>0</v>
      </c>
      <c r="E14" s="182">
        <f t="shared" si="4"/>
        <v>92.039034797764003</v>
      </c>
      <c r="F14" s="182">
        <f t="shared" si="6"/>
        <v>89.046817717411002</v>
      </c>
      <c r="G14" s="183">
        <f t="shared" si="1"/>
        <v>1.0336000000000001</v>
      </c>
      <c r="H14" s="181">
        <f t="shared" si="2"/>
        <v>0</v>
      </c>
      <c r="I14" s="184">
        <v>0</v>
      </c>
      <c r="J14" s="181">
        <f t="shared" si="3"/>
        <v>0</v>
      </c>
    </row>
    <row r="15" spans="1:10">
      <c r="B15" s="177">
        <v>43100</v>
      </c>
      <c r="C15" s="185" t="s">
        <v>422</v>
      </c>
      <c r="D15" s="181">
        <f t="shared" si="5"/>
        <v>0</v>
      </c>
      <c r="E15" s="182">
        <f t="shared" si="4"/>
        <v>98.272882985755999</v>
      </c>
      <c r="F15" s="182">
        <f t="shared" si="6"/>
        <v>92.039034797764003</v>
      </c>
      <c r="G15" s="183">
        <f t="shared" si="1"/>
        <v>1.0677000000000001</v>
      </c>
      <c r="H15" s="181">
        <f t="shared" si="2"/>
        <v>0</v>
      </c>
      <c r="I15" s="184">
        <v>0</v>
      </c>
      <c r="J15" s="181">
        <f t="shared" si="3"/>
        <v>0</v>
      </c>
    </row>
    <row r="16" spans="1:10">
      <c r="B16" s="177">
        <v>43465</v>
      </c>
      <c r="C16" s="185" t="s">
        <v>422</v>
      </c>
      <c r="D16" s="181">
        <f t="shared" si="5"/>
        <v>0</v>
      </c>
      <c r="E16" s="182">
        <f t="shared" si="4"/>
        <v>103.02</v>
      </c>
      <c r="F16" s="182">
        <f t="shared" si="6"/>
        <v>98.272882985755999</v>
      </c>
      <c r="G16" s="183">
        <f t="shared" si="1"/>
        <v>1.0483</v>
      </c>
      <c r="H16" s="181">
        <f t="shared" si="2"/>
        <v>0</v>
      </c>
      <c r="I16" s="184">
        <v>0</v>
      </c>
      <c r="J16" s="181">
        <f t="shared" si="3"/>
        <v>0</v>
      </c>
    </row>
    <row r="17" spans="1:13">
      <c r="B17" s="177">
        <v>43830</v>
      </c>
      <c r="C17" s="185" t="s">
        <v>422</v>
      </c>
      <c r="D17" s="181">
        <f t="shared" si="5"/>
        <v>0</v>
      </c>
      <c r="E17" s="182">
        <f t="shared" si="4"/>
        <v>105.934</v>
      </c>
      <c r="F17" s="182">
        <f t="shared" si="6"/>
        <v>103.02</v>
      </c>
      <c r="G17" s="183">
        <f t="shared" si="1"/>
        <v>1.0282</v>
      </c>
      <c r="H17" s="181">
        <f t="shared" si="2"/>
        <v>0</v>
      </c>
      <c r="I17" s="184">
        <v>0</v>
      </c>
      <c r="J17" s="181">
        <f t="shared" si="3"/>
        <v>0</v>
      </c>
    </row>
    <row r="18" spans="1:13">
      <c r="B18" s="177">
        <v>44196</v>
      </c>
      <c r="C18" s="185" t="s">
        <v>422</v>
      </c>
      <c r="D18" s="181">
        <f t="shared" si="5"/>
        <v>0</v>
      </c>
      <c r="E18" s="182">
        <f t="shared" si="4"/>
        <v>109.271</v>
      </c>
      <c r="F18" s="182">
        <f t="shared" si="6"/>
        <v>105.934</v>
      </c>
      <c r="G18" s="183">
        <f t="shared" si="1"/>
        <v>1.0315000000000001</v>
      </c>
      <c r="H18" s="181">
        <f t="shared" si="2"/>
        <v>0</v>
      </c>
      <c r="I18" s="184">
        <v>0</v>
      </c>
      <c r="J18" s="181">
        <f t="shared" si="3"/>
        <v>0</v>
      </c>
    </row>
    <row r="19" spans="1:13">
      <c r="B19" s="177">
        <v>44561</v>
      </c>
      <c r="C19" s="185" t="s">
        <v>422</v>
      </c>
      <c r="D19" s="181">
        <f t="shared" si="5"/>
        <v>0</v>
      </c>
      <c r="E19" s="182">
        <f t="shared" ref="E19:E21" si="7">VLOOKUP(YEAR(B19),INPC,MONTH(B19)+1)</f>
        <v>117.30800000000001</v>
      </c>
      <c r="F19" s="182">
        <f t="shared" si="6"/>
        <v>109.271</v>
      </c>
      <c r="G19" s="183">
        <f t="shared" si="1"/>
        <v>1.0734999999999999</v>
      </c>
      <c r="H19" s="181">
        <f t="shared" si="2"/>
        <v>0</v>
      </c>
      <c r="I19" s="184">
        <v>0</v>
      </c>
      <c r="J19" s="181">
        <f t="shared" si="3"/>
        <v>0</v>
      </c>
    </row>
    <row r="20" spans="1:13">
      <c r="B20" s="177">
        <v>44926</v>
      </c>
      <c r="C20" s="185" t="s">
        <v>422</v>
      </c>
      <c r="D20" s="181">
        <f t="shared" si="5"/>
        <v>0</v>
      </c>
      <c r="E20" s="182">
        <f t="shared" ref="E20" si="8">VLOOKUP(YEAR(B20),INPC,MONTH(B20)+1)</f>
        <v>126.47799999999999</v>
      </c>
      <c r="F20" s="182">
        <f t="shared" si="6"/>
        <v>117.30800000000001</v>
      </c>
      <c r="G20" s="183">
        <f t="shared" si="1"/>
        <v>1.0781000000000001</v>
      </c>
      <c r="H20" s="181">
        <f t="shared" si="2"/>
        <v>0</v>
      </c>
      <c r="I20" s="184">
        <v>0</v>
      </c>
      <c r="J20" s="181">
        <f t="shared" si="3"/>
        <v>0</v>
      </c>
    </row>
    <row r="21" spans="1:13">
      <c r="B21" s="177">
        <v>45108</v>
      </c>
      <c r="C21" s="185" t="s">
        <v>423</v>
      </c>
      <c r="D21" s="181">
        <f>J20</f>
        <v>0</v>
      </c>
      <c r="E21" s="182">
        <f t="shared" si="7"/>
        <v>128.83199999999999</v>
      </c>
      <c r="F21" s="182">
        <f>+E20</f>
        <v>126.47799999999999</v>
      </c>
      <c r="G21" s="183">
        <f t="shared" si="1"/>
        <v>1.0185999999999999</v>
      </c>
      <c r="H21" s="181">
        <f t="shared" si="2"/>
        <v>0</v>
      </c>
      <c r="I21" s="184">
        <v>0</v>
      </c>
      <c r="J21" s="181">
        <f t="shared" si="3"/>
        <v>0</v>
      </c>
    </row>
    <row r="24" spans="1:13" ht="14.45" customHeight="1">
      <c r="A24" s="326" t="s">
        <v>433</v>
      </c>
      <c r="B24" s="326"/>
      <c r="C24" s="326"/>
      <c r="D24" s="326"/>
      <c r="E24" s="326"/>
      <c r="F24" s="326"/>
      <c r="G24" s="326"/>
      <c r="H24" s="326"/>
      <c r="I24" s="326"/>
      <c r="J24" s="326"/>
      <c r="K24" s="326"/>
      <c r="L24" s="169"/>
      <c r="M24" s="169"/>
    </row>
    <row r="26" spans="1:13" ht="20.45" customHeight="1">
      <c r="B26" s="329" t="s">
        <v>425</v>
      </c>
      <c r="C26" s="327" t="s">
        <v>413</v>
      </c>
      <c r="D26" s="327" t="s">
        <v>426</v>
      </c>
      <c r="E26" s="328" t="s">
        <v>280</v>
      </c>
      <c r="F26" s="328"/>
      <c r="G26" s="327" t="s">
        <v>429</v>
      </c>
      <c r="H26" s="327" t="s">
        <v>430</v>
      </c>
      <c r="I26" s="327" t="s">
        <v>431</v>
      </c>
      <c r="J26" s="327" t="s">
        <v>432</v>
      </c>
    </row>
    <row r="27" spans="1:13" ht="12.75" customHeight="1">
      <c r="B27" s="329"/>
      <c r="C27" s="327"/>
      <c r="D27" s="327"/>
      <c r="E27" s="327" t="s">
        <v>427</v>
      </c>
      <c r="F27" s="325" t="s">
        <v>428</v>
      </c>
      <c r="G27" s="327"/>
      <c r="H27" s="330"/>
      <c r="I27" s="330"/>
      <c r="J27" s="330"/>
    </row>
    <row r="28" spans="1:13">
      <c r="B28" s="329"/>
      <c r="C28" s="327"/>
      <c r="D28" s="327"/>
      <c r="E28" s="327"/>
      <c r="F28" s="325"/>
      <c r="G28" s="327"/>
      <c r="H28" s="330"/>
      <c r="I28" s="330"/>
      <c r="J28" s="330"/>
    </row>
    <row r="29" spans="1:13">
      <c r="B29" s="177">
        <v>42004</v>
      </c>
      <c r="C29" s="178" t="s">
        <v>422</v>
      </c>
      <c r="D29" s="186">
        <v>0</v>
      </c>
      <c r="E29" s="182">
        <f t="shared" ref="E29:E32" si="9">VLOOKUP(YEAR(B29),INPC,MONTH(B29)+1)</f>
        <v>87.188983712964003</v>
      </c>
      <c r="F29" s="187">
        <f>E29</f>
        <v>87.188983712964003</v>
      </c>
      <c r="G29" s="183">
        <f>IF((TRUNC(E29/F29,4))&lt;1,1,TRUNC(E29/F29,4))</f>
        <v>1</v>
      </c>
      <c r="H29" s="179">
        <f t="shared" ref="H29:H38" si="10">D29*G29</f>
        <v>0</v>
      </c>
      <c r="I29" s="180">
        <v>0</v>
      </c>
      <c r="J29" s="179">
        <f t="shared" ref="J29:J38" si="11">IF((H29+I29)&lt;0,0,(H29+I29))</f>
        <v>0</v>
      </c>
    </row>
    <row r="30" spans="1:13">
      <c r="B30" s="177">
        <v>42369</v>
      </c>
      <c r="C30" s="178" t="s">
        <v>422</v>
      </c>
      <c r="D30" s="186">
        <f>J29</f>
        <v>0</v>
      </c>
      <c r="E30" s="182">
        <f t="shared" si="9"/>
        <v>89.046817717411002</v>
      </c>
      <c r="F30" s="187">
        <f>E29</f>
        <v>87.188983712964003</v>
      </c>
      <c r="G30" s="183">
        <f t="shared" ref="G30:G38" si="12">IF((TRUNC(E30/F30,4))&lt;1,1,TRUNC(E30/F30,4))</f>
        <v>1.0213000000000001</v>
      </c>
      <c r="H30" s="179">
        <f t="shared" si="10"/>
        <v>0</v>
      </c>
      <c r="I30" s="180">
        <f>+[2]UFIN!J10</f>
        <v>0</v>
      </c>
      <c r="J30" s="179">
        <f t="shared" si="11"/>
        <v>0</v>
      </c>
    </row>
    <row r="31" spans="1:13">
      <c r="B31" s="177">
        <v>42735</v>
      </c>
      <c r="C31" s="178" t="s">
        <v>422</v>
      </c>
      <c r="D31" s="186">
        <f t="shared" ref="D31:D37" si="13">J30</f>
        <v>0</v>
      </c>
      <c r="E31" s="182">
        <f t="shared" si="9"/>
        <v>92.039034797764003</v>
      </c>
      <c r="F31" s="187">
        <f t="shared" ref="F31:F35" si="14">E30</f>
        <v>89.046817717411002</v>
      </c>
      <c r="G31" s="183">
        <f t="shared" si="12"/>
        <v>1.0336000000000001</v>
      </c>
      <c r="H31" s="179">
        <f t="shared" si="10"/>
        <v>0</v>
      </c>
      <c r="I31" s="180">
        <f>+[2]UFIN!J11</f>
        <v>0</v>
      </c>
      <c r="J31" s="179">
        <f t="shared" si="11"/>
        <v>0</v>
      </c>
    </row>
    <row r="32" spans="1:13">
      <c r="B32" s="177">
        <v>43100</v>
      </c>
      <c r="C32" s="188" t="s">
        <v>424</v>
      </c>
      <c r="D32" s="189">
        <f t="shared" si="13"/>
        <v>0</v>
      </c>
      <c r="E32" s="187">
        <f t="shared" si="9"/>
        <v>98.272882985755999</v>
      </c>
      <c r="F32" s="187">
        <f t="shared" si="14"/>
        <v>92.039034797764003</v>
      </c>
      <c r="G32" s="190">
        <f t="shared" si="12"/>
        <v>1.0677000000000001</v>
      </c>
      <c r="H32" s="189">
        <f t="shared" si="10"/>
        <v>0</v>
      </c>
      <c r="I32" s="180">
        <v>0</v>
      </c>
      <c r="J32" s="179">
        <f t="shared" si="11"/>
        <v>0</v>
      </c>
    </row>
    <row r="33" spans="2:10">
      <c r="B33" s="177">
        <v>43465</v>
      </c>
      <c r="C33" s="188" t="s">
        <v>422</v>
      </c>
      <c r="D33" s="189">
        <f t="shared" si="13"/>
        <v>0</v>
      </c>
      <c r="E33" s="187">
        <f t="shared" ref="E33" si="15">VLOOKUP(YEAR(B33),INPC,MONTH(B33)+1)</f>
        <v>103.02</v>
      </c>
      <c r="F33" s="187">
        <f t="shared" si="14"/>
        <v>98.272882985755999</v>
      </c>
      <c r="G33" s="190">
        <f t="shared" si="12"/>
        <v>1.0483</v>
      </c>
      <c r="H33" s="189">
        <f t="shared" si="10"/>
        <v>0</v>
      </c>
      <c r="I33" s="180">
        <f>+[2]UFIN!J12</f>
        <v>0</v>
      </c>
      <c r="J33" s="179">
        <f t="shared" si="11"/>
        <v>0</v>
      </c>
    </row>
    <row r="34" spans="2:10">
      <c r="B34" s="177">
        <v>43830</v>
      </c>
      <c r="C34" s="188" t="s">
        <v>424</v>
      </c>
      <c r="D34" s="189">
        <f t="shared" si="13"/>
        <v>0</v>
      </c>
      <c r="E34" s="187">
        <f t="shared" ref="E34:E35" si="16">VLOOKUP(YEAR(B34),INPC,MONTH(B34)+1)</f>
        <v>105.934</v>
      </c>
      <c r="F34" s="187">
        <f t="shared" si="14"/>
        <v>103.02</v>
      </c>
      <c r="G34" s="190">
        <f t="shared" si="12"/>
        <v>1.0282</v>
      </c>
      <c r="H34" s="189">
        <f t="shared" si="10"/>
        <v>0</v>
      </c>
      <c r="I34" s="180">
        <v>0</v>
      </c>
      <c r="J34" s="179">
        <f t="shared" si="11"/>
        <v>0</v>
      </c>
    </row>
    <row r="35" spans="2:10">
      <c r="B35" s="177">
        <v>44196</v>
      </c>
      <c r="C35" s="188" t="s">
        <v>424</v>
      </c>
      <c r="D35" s="189">
        <f t="shared" si="13"/>
        <v>0</v>
      </c>
      <c r="E35" s="187">
        <f t="shared" si="16"/>
        <v>109.271</v>
      </c>
      <c r="F35" s="187">
        <f t="shared" si="14"/>
        <v>105.934</v>
      </c>
      <c r="G35" s="190">
        <f t="shared" si="12"/>
        <v>1.0315000000000001</v>
      </c>
      <c r="H35" s="189">
        <f t="shared" si="10"/>
        <v>0</v>
      </c>
      <c r="I35" s="180">
        <v>0</v>
      </c>
      <c r="J35" s="179">
        <f t="shared" si="11"/>
        <v>0</v>
      </c>
    </row>
    <row r="36" spans="2:10">
      <c r="B36" s="191">
        <v>44561</v>
      </c>
      <c r="C36" s="188" t="s">
        <v>422</v>
      </c>
      <c r="D36" s="189">
        <f t="shared" si="13"/>
        <v>0</v>
      </c>
      <c r="E36" s="187">
        <f t="shared" ref="E36" si="17">VLOOKUP(YEAR(B36),INPC,MONTH(B36)+1)</f>
        <v>117.30800000000001</v>
      </c>
      <c r="F36" s="187">
        <f>E35</f>
        <v>109.271</v>
      </c>
      <c r="G36" s="190">
        <f t="shared" si="12"/>
        <v>1.0734999999999999</v>
      </c>
      <c r="H36" s="189">
        <f t="shared" si="10"/>
        <v>0</v>
      </c>
      <c r="I36" s="180">
        <f>+[2]UFIN!J16</f>
        <v>0</v>
      </c>
      <c r="J36" s="189">
        <f t="shared" si="11"/>
        <v>0</v>
      </c>
    </row>
    <row r="37" spans="2:10">
      <c r="B37" s="191">
        <v>44926</v>
      </c>
      <c r="C37" s="188" t="s">
        <v>422</v>
      </c>
      <c r="D37" s="189">
        <f t="shared" si="13"/>
        <v>0</v>
      </c>
      <c r="E37" s="187">
        <f t="shared" ref="E37" si="18">VLOOKUP(YEAR(B37),INPC,MONTH(B37)+1)</f>
        <v>126.47799999999999</v>
      </c>
      <c r="F37" s="187">
        <f>E36</f>
        <v>117.30800000000001</v>
      </c>
      <c r="G37" s="190">
        <f t="shared" si="12"/>
        <v>1.0781000000000001</v>
      </c>
      <c r="H37" s="189">
        <f t="shared" si="10"/>
        <v>0</v>
      </c>
      <c r="I37" s="180">
        <f>+[2]UFIN!J17</f>
        <v>0</v>
      </c>
      <c r="J37" s="189">
        <f t="shared" si="11"/>
        <v>0</v>
      </c>
    </row>
    <row r="38" spans="2:10">
      <c r="B38" s="177">
        <f>+B21</f>
        <v>45108</v>
      </c>
      <c r="C38" s="178" t="s">
        <v>423</v>
      </c>
      <c r="D38" s="189">
        <f>J36</f>
        <v>0</v>
      </c>
      <c r="E38" s="187">
        <f t="shared" ref="E38" si="19">VLOOKUP(YEAR(B38),INPC,MONTH(B38)+1)</f>
        <v>128.83199999999999</v>
      </c>
      <c r="F38" s="187">
        <f>E36</f>
        <v>117.30800000000001</v>
      </c>
      <c r="G38" s="190">
        <f t="shared" si="12"/>
        <v>1.0982000000000001</v>
      </c>
      <c r="H38" s="189">
        <f t="shared" si="10"/>
        <v>0</v>
      </c>
      <c r="I38" s="180">
        <v>0</v>
      </c>
      <c r="J38" s="189">
        <f t="shared" si="11"/>
        <v>0</v>
      </c>
    </row>
    <row r="39" spans="2:10">
      <c r="D39" s="172"/>
    </row>
    <row r="40" spans="2:10">
      <c r="I40" s="173"/>
    </row>
    <row r="41" spans="2:10">
      <c r="I41" s="173"/>
    </row>
    <row r="42" spans="2:10">
      <c r="I42" s="173"/>
    </row>
    <row r="43" spans="2:10">
      <c r="I43" s="173"/>
    </row>
    <row r="44" spans="2:10">
      <c r="I44" s="173"/>
    </row>
    <row r="45" spans="2:10">
      <c r="I45" s="173"/>
    </row>
    <row r="46" spans="2:10">
      <c r="I46" s="173"/>
    </row>
  </sheetData>
  <mergeCells count="24">
    <mergeCell ref="B2:J2"/>
    <mergeCell ref="B3:J3"/>
    <mergeCell ref="B5:J5"/>
    <mergeCell ref="B7:B9"/>
    <mergeCell ref="D7:D9"/>
    <mergeCell ref="G7:G9"/>
    <mergeCell ref="H7:H9"/>
    <mergeCell ref="I7:I9"/>
    <mergeCell ref="J7:J9"/>
    <mergeCell ref="F27:F28"/>
    <mergeCell ref="A24:K24"/>
    <mergeCell ref="C7:C9"/>
    <mergeCell ref="E7:F7"/>
    <mergeCell ref="E8:E9"/>
    <mergeCell ref="F8:F9"/>
    <mergeCell ref="B26:B28"/>
    <mergeCell ref="D26:D28"/>
    <mergeCell ref="G26:G28"/>
    <mergeCell ref="H26:H28"/>
    <mergeCell ref="I26:I28"/>
    <mergeCell ref="J26:J28"/>
    <mergeCell ref="E26:F26"/>
    <mergeCell ref="C26:C28"/>
    <mergeCell ref="E27:E28"/>
  </mergeCells>
  <printOptions horizontalCentered="1" verticalCentered="1"/>
  <pageMargins left="0.19685039370078741" right="0.19685039370078741" top="0.19685039370078741" bottom="0.19685039370078741" header="0" footer="0"/>
  <pageSetup scale="73" fitToHeight="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DA37F-8F1E-47F5-AC94-CB331155EA21}">
  <sheetPr>
    <pageSetUpPr fitToPage="1"/>
  </sheetPr>
  <dimension ref="A1:M19"/>
  <sheetViews>
    <sheetView workbookViewId="0"/>
  </sheetViews>
  <sheetFormatPr baseColWidth="10" defaultColWidth="11.42578125" defaultRowHeight="12.75"/>
  <cols>
    <col min="1" max="1" width="5.7109375" style="133" bestFit="1" customWidth="1"/>
    <col min="2" max="3" width="17.7109375" style="165" customWidth="1"/>
    <col min="4" max="4" width="17.5703125" style="165" bestFit="1" customWidth="1"/>
    <col min="5" max="7" width="17.7109375" style="165" customWidth="1"/>
    <col min="8" max="9" width="17.7109375" style="133" customWidth="1"/>
    <col min="10" max="10" width="18.42578125" style="133" customWidth="1"/>
    <col min="11" max="11" width="1.5703125" style="152" customWidth="1"/>
    <col min="12" max="12" width="11.42578125" style="152"/>
    <col min="13" max="13" width="13.28515625" style="152" bestFit="1" customWidth="1"/>
    <col min="14" max="16384" width="11.42578125" style="152"/>
  </cols>
  <sheetData>
    <row r="1" spans="1:13">
      <c r="B1" s="151"/>
      <c r="C1" s="151"/>
      <c r="D1" s="151"/>
      <c r="E1" s="151"/>
      <c r="F1" s="151"/>
      <c r="G1" s="151"/>
      <c r="H1" s="152"/>
      <c r="I1" s="152"/>
      <c r="J1" s="152"/>
    </row>
    <row r="2" spans="1:13">
      <c r="B2" s="334" t="s">
        <v>410</v>
      </c>
      <c r="C2" s="334"/>
      <c r="D2" s="334"/>
      <c r="E2" s="334"/>
      <c r="F2" s="334"/>
      <c r="G2" s="334"/>
      <c r="H2" s="334"/>
      <c r="I2" s="334"/>
      <c r="J2" s="334"/>
    </row>
    <row r="3" spans="1:13">
      <c r="B3" s="334" t="s">
        <v>434</v>
      </c>
      <c r="C3" s="334"/>
      <c r="D3" s="334"/>
      <c r="E3" s="334"/>
      <c r="F3" s="334"/>
      <c r="G3" s="334"/>
      <c r="H3" s="334"/>
      <c r="I3" s="334"/>
      <c r="J3" s="334"/>
    </row>
    <row r="4" spans="1:13">
      <c r="B4" s="153"/>
      <c r="C4" s="153"/>
      <c r="D4" s="153"/>
      <c r="E4" s="153"/>
      <c r="F4" s="153"/>
      <c r="G4" s="154"/>
      <c r="H4" s="155"/>
      <c r="I4" s="155"/>
      <c r="J4" s="155"/>
      <c r="K4" s="156"/>
      <c r="L4" s="156"/>
      <c r="M4" s="156"/>
    </row>
    <row r="5" spans="1:13">
      <c r="B5" s="153"/>
      <c r="C5" s="153"/>
      <c r="D5" s="153"/>
      <c r="E5" s="153"/>
      <c r="F5" s="153"/>
      <c r="G5" s="153"/>
    </row>
    <row r="6" spans="1:13" ht="24.95" customHeight="1">
      <c r="B6" s="335" t="s">
        <v>440</v>
      </c>
      <c r="C6" s="335" t="s">
        <v>441</v>
      </c>
      <c r="D6" s="335" t="s">
        <v>442</v>
      </c>
      <c r="E6" s="335" t="s">
        <v>443</v>
      </c>
      <c r="F6" s="332" t="s">
        <v>444</v>
      </c>
      <c r="G6" s="332" t="s">
        <v>445</v>
      </c>
      <c r="H6" s="332" t="s">
        <v>446</v>
      </c>
      <c r="I6" s="332" t="s">
        <v>447</v>
      </c>
      <c r="J6" s="332" t="s">
        <v>448</v>
      </c>
    </row>
    <row r="7" spans="1:13" ht="24.95" customHeight="1">
      <c r="B7" s="335"/>
      <c r="C7" s="335"/>
      <c r="D7" s="335"/>
      <c r="E7" s="335"/>
      <c r="F7" s="332"/>
      <c r="G7" s="336" t="s">
        <v>435</v>
      </c>
      <c r="H7" s="332"/>
      <c r="I7" s="336" t="s">
        <v>436</v>
      </c>
      <c r="J7" s="333"/>
    </row>
    <row r="8" spans="1:13">
      <c r="B8" s="203"/>
      <c r="C8" s="203"/>
      <c r="D8" s="203"/>
      <c r="E8" s="203"/>
      <c r="F8" s="204"/>
      <c r="G8" s="204"/>
      <c r="H8" s="204"/>
      <c r="I8" s="204"/>
      <c r="J8" s="204"/>
    </row>
    <row r="9" spans="1:13">
      <c r="A9" s="157"/>
      <c r="B9" s="203">
        <v>42004</v>
      </c>
      <c r="C9" s="205">
        <v>0</v>
      </c>
      <c r="D9" s="205">
        <v>0</v>
      </c>
      <c r="E9" s="205">
        <v>0</v>
      </c>
      <c r="F9" s="205">
        <v>0</v>
      </c>
      <c r="G9" s="205">
        <v>0</v>
      </c>
      <c r="H9" s="205">
        <v>0</v>
      </c>
      <c r="I9" s="205">
        <v>0</v>
      </c>
      <c r="J9" s="205">
        <f>F9-G9-I9</f>
        <v>0</v>
      </c>
    </row>
    <row r="10" spans="1:13">
      <c r="A10" s="158"/>
      <c r="B10" s="203">
        <v>42369</v>
      </c>
      <c r="C10" s="205">
        <v>0</v>
      </c>
      <c r="D10" s="205">
        <v>0</v>
      </c>
      <c r="E10" s="205">
        <v>0</v>
      </c>
      <c r="F10" s="205">
        <f t="shared" ref="F10:F14" si="0">IF(C10=0,D10-E10,0)</f>
        <v>0</v>
      </c>
      <c r="G10" s="205">
        <v>0</v>
      </c>
      <c r="H10" s="205">
        <v>0</v>
      </c>
      <c r="I10" s="205">
        <v>0</v>
      </c>
      <c r="J10" s="205">
        <f t="shared" ref="J10:J17" si="1">F10-G10-I10</f>
        <v>0</v>
      </c>
    </row>
    <row r="11" spans="1:13">
      <c r="A11" s="158"/>
      <c r="B11" s="203">
        <v>42735</v>
      </c>
      <c r="C11" s="205">
        <v>0</v>
      </c>
      <c r="D11" s="205">
        <v>0</v>
      </c>
      <c r="E11" s="205">
        <v>0</v>
      </c>
      <c r="F11" s="205">
        <f t="shared" si="0"/>
        <v>0</v>
      </c>
      <c r="G11" s="205">
        <v>0</v>
      </c>
      <c r="H11" s="205">
        <v>0</v>
      </c>
      <c r="I11" s="205">
        <v>0</v>
      </c>
      <c r="J11" s="205">
        <f t="shared" si="1"/>
        <v>0</v>
      </c>
    </row>
    <row r="12" spans="1:13">
      <c r="A12" s="158"/>
      <c r="B12" s="203">
        <v>43100</v>
      </c>
      <c r="C12" s="205">
        <v>0</v>
      </c>
      <c r="D12" s="205">
        <v>0</v>
      </c>
      <c r="E12" s="205">
        <v>0</v>
      </c>
      <c r="F12" s="205">
        <f t="shared" si="0"/>
        <v>0</v>
      </c>
      <c r="G12" s="205">
        <v>0</v>
      </c>
      <c r="H12" s="205">
        <v>0</v>
      </c>
      <c r="I12" s="205">
        <v>0</v>
      </c>
      <c r="J12" s="205">
        <f t="shared" si="1"/>
        <v>0</v>
      </c>
    </row>
    <row r="13" spans="1:13">
      <c r="A13" s="158"/>
      <c r="B13" s="203">
        <v>43465</v>
      </c>
      <c r="C13" s="205">
        <v>0</v>
      </c>
      <c r="D13" s="205">
        <v>0</v>
      </c>
      <c r="E13" s="205">
        <v>0</v>
      </c>
      <c r="F13" s="205">
        <f t="shared" si="0"/>
        <v>0</v>
      </c>
      <c r="G13" s="205">
        <v>0</v>
      </c>
      <c r="H13" s="205">
        <v>0</v>
      </c>
      <c r="I13" s="205">
        <v>0</v>
      </c>
      <c r="J13" s="205">
        <f t="shared" si="1"/>
        <v>0</v>
      </c>
    </row>
    <row r="14" spans="1:13">
      <c r="A14" s="158"/>
      <c r="B14" s="203">
        <v>43830</v>
      </c>
      <c r="C14" s="205">
        <v>0</v>
      </c>
      <c r="D14" s="205">
        <v>0</v>
      </c>
      <c r="E14" s="205">
        <v>0</v>
      </c>
      <c r="F14" s="205">
        <f t="shared" si="0"/>
        <v>0</v>
      </c>
      <c r="G14" s="206">
        <v>0</v>
      </c>
      <c r="H14" s="205">
        <v>0</v>
      </c>
      <c r="I14" s="205">
        <v>0</v>
      </c>
      <c r="J14" s="205">
        <f t="shared" si="1"/>
        <v>0</v>
      </c>
    </row>
    <row r="15" spans="1:13">
      <c r="A15" s="158"/>
      <c r="B15" s="203">
        <v>44196</v>
      </c>
      <c r="C15" s="205">
        <v>0</v>
      </c>
      <c r="D15" s="205">
        <v>0</v>
      </c>
      <c r="E15" s="205">
        <v>0</v>
      </c>
      <c r="F15" s="205">
        <f>IF(C15=0,D15-E15,0)</f>
        <v>0</v>
      </c>
      <c r="G15" s="205">
        <v>0</v>
      </c>
      <c r="H15" s="205">
        <v>0</v>
      </c>
      <c r="I15" s="205">
        <v>0</v>
      </c>
      <c r="J15" s="205">
        <f t="shared" si="1"/>
        <v>0</v>
      </c>
    </row>
    <row r="16" spans="1:13">
      <c r="A16" s="158"/>
      <c r="B16" s="203">
        <v>44561</v>
      </c>
      <c r="C16" s="205">
        <v>0</v>
      </c>
      <c r="D16" s="205">
        <v>0</v>
      </c>
      <c r="E16" s="205">
        <v>0</v>
      </c>
      <c r="F16" s="205">
        <f>IF(C16=0,D16-E16,0)</f>
        <v>0</v>
      </c>
      <c r="G16" s="205">
        <v>0</v>
      </c>
      <c r="H16" s="205">
        <v>0</v>
      </c>
      <c r="I16" s="205">
        <v>0</v>
      </c>
      <c r="J16" s="205">
        <f t="shared" si="1"/>
        <v>0</v>
      </c>
    </row>
    <row r="17" spans="1:12">
      <c r="A17" s="158"/>
      <c r="B17" s="203">
        <v>44926</v>
      </c>
      <c r="C17" s="205">
        <v>0</v>
      </c>
      <c r="D17" s="205">
        <v>0</v>
      </c>
      <c r="E17" s="205">
        <v>0</v>
      </c>
      <c r="F17" s="205">
        <f>IF(C17=0,D17-E17,0)</f>
        <v>0</v>
      </c>
      <c r="G17" s="205">
        <v>0</v>
      </c>
      <c r="H17" s="205">
        <v>0</v>
      </c>
      <c r="I17" s="205">
        <v>0</v>
      </c>
      <c r="J17" s="205">
        <f t="shared" si="1"/>
        <v>0</v>
      </c>
    </row>
    <row r="18" spans="1:12">
      <c r="A18" s="152"/>
      <c r="B18" s="152"/>
      <c r="C18" s="152"/>
      <c r="D18" s="152"/>
      <c r="E18" s="152"/>
      <c r="F18" s="152"/>
      <c r="G18" s="152"/>
      <c r="H18" s="152"/>
      <c r="I18" s="152"/>
      <c r="J18" s="152"/>
      <c r="L18" s="159"/>
    </row>
    <row r="19" spans="1:12">
      <c r="A19" s="160"/>
      <c r="B19" s="161" t="s">
        <v>349</v>
      </c>
      <c r="C19" s="161"/>
      <c r="D19" s="161"/>
      <c r="E19" s="161"/>
      <c r="F19" s="162"/>
      <c r="G19" s="163"/>
      <c r="H19" s="164"/>
      <c r="I19" s="164"/>
      <c r="J19" s="164"/>
    </row>
  </sheetData>
  <mergeCells count="11">
    <mergeCell ref="J6:J7"/>
    <mergeCell ref="B2:J2"/>
    <mergeCell ref="B3:J3"/>
    <mergeCell ref="B6:B7"/>
    <mergeCell ref="C6:C7"/>
    <mergeCell ref="D6:D7"/>
    <mergeCell ref="E6:E7"/>
    <mergeCell ref="F6:F7"/>
    <mergeCell ref="G6:G7"/>
    <mergeCell ref="H6:H7"/>
    <mergeCell ref="I6:I7"/>
  </mergeCells>
  <printOptions horizontalCentered="1" verticalCentered="1"/>
  <pageMargins left="0.19685039370078741" right="0.19685039370078741" top="0.19685039370078741" bottom="0.19685039370078741" header="0" footer="0"/>
  <pageSetup scale="61" fitToHeight="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8C833-3340-4E82-88E7-BFC7C226E7D5}">
  <sheetPr>
    <tabColor rgb="FF92D050"/>
    <pageSetUpPr fitToPage="1"/>
  </sheetPr>
  <dimension ref="A1:M82"/>
  <sheetViews>
    <sheetView topLeftCell="H46" zoomScaleNormal="100" workbookViewId="0">
      <selection activeCell="G81" sqref="G81:G82"/>
    </sheetView>
  </sheetViews>
  <sheetFormatPr baseColWidth="10" defaultColWidth="11.42578125" defaultRowHeight="11.25"/>
  <cols>
    <col min="1" max="1" width="11.42578125" style="135" customWidth="1"/>
    <col min="2" max="2" width="13.42578125" style="135" customWidth="1"/>
    <col min="3" max="3" width="20" style="135" bestFit="1" customWidth="1"/>
    <col min="4" max="4" width="20.28515625" style="135" bestFit="1" customWidth="1"/>
    <col min="5" max="6" width="19.85546875" style="135" bestFit="1" customWidth="1"/>
    <col min="7" max="7" width="20" style="135" bestFit="1" customWidth="1"/>
    <col min="8" max="8" width="19.5703125" style="135" bestFit="1" customWidth="1"/>
    <col min="9" max="9" width="19.85546875" style="135" bestFit="1" customWidth="1"/>
    <col min="10" max="10" width="20" style="135" bestFit="1" customWidth="1"/>
    <col min="11" max="11" width="19.5703125" style="135" bestFit="1" customWidth="1"/>
    <col min="12" max="13" width="17.7109375" style="135" bestFit="1" customWidth="1"/>
    <col min="14" max="16384" width="11.42578125" style="135"/>
  </cols>
  <sheetData>
    <row r="1" spans="1:13">
      <c r="A1" s="207" t="s">
        <v>437</v>
      </c>
      <c r="B1" s="134"/>
      <c r="C1" s="134"/>
      <c r="D1" s="134"/>
      <c r="E1" s="134"/>
      <c r="F1" s="134"/>
      <c r="G1" s="134"/>
      <c r="H1" s="134"/>
      <c r="I1" s="134"/>
      <c r="J1" s="134"/>
      <c r="K1" s="134"/>
      <c r="L1" s="134"/>
      <c r="M1" s="134"/>
    </row>
    <row r="2" spans="1:13">
      <c r="A2" s="207" t="s">
        <v>438</v>
      </c>
      <c r="B2" s="134"/>
      <c r="C2" s="134"/>
      <c r="D2" s="134"/>
      <c r="E2" s="134"/>
      <c r="F2" s="134"/>
      <c r="G2" s="134"/>
      <c r="H2" s="134"/>
      <c r="I2" s="134"/>
      <c r="J2" s="134"/>
      <c r="K2" s="134"/>
      <c r="L2" s="134"/>
      <c r="M2" s="134"/>
    </row>
    <row r="3" spans="1:13">
      <c r="A3" s="141" t="s">
        <v>439</v>
      </c>
      <c r="B3" s="208" t="s">
        <v>45</v>
      </c>
      <c r="C3" s="208" t="s">
        <v>46</v>
      </c>
      <c r="D3" s="208" t="s">
        <v>47</v>
      </c>
      <c r="E3" s="208" t="s">
        <v>48</v>
      </c>
      <c r="F3" s="208" t="s">
        <v>49</v>
      </c>
      <c r="G3" s="208" t="s">
        <v>50</v>
      </c>
      <c r="H3" s="208" t="s">
        <v>287</v>
      </c>
      <c r="I3" s="208" t="s">
        <v>288</v>
      </c>
      <c r="J3" s="208" t="s">
        <v>289</v>
      </c>
      <c r="K3" s="208" t="s">
        <v>290</v>
      </c>
      <c r="L3" s="208" t="s">
        <v>291</v>
      </c>
      <c r="M3" s="208" t="s">
        <v>281</v>
      </c>
    </row>
    <row r="4" spans="1:13">
      <c r="A4" s="141" t="s">
        <v>453</v>
      </c>
      <c r="B4" s="214">
        <v>2</v>
      </c>
      <c r="C4" s="214">
        <v>3</v>
      </c>
      <c r="D4" s="214">
        <v>4</v>
      </c>
      <c r="E4" s="214">
        <v>5</v>
      </c>
      <c r="F4" s="214">
        <v>6</v>
      </c>
      <c r="G4" s="214">
        <v>7</v>
      </c>
      <c r="H4" s="214">
        <v>8</v>
      </c>
      <c r="I4" s="214">
        <v>9</v>
      </c>
      <c r="J4" s="214">
        <v>10</v>
      </c>
      <c r="K4" s="214">
        <v>11</v>
      </c>
      <c r="L4" s="214">
        <v>12</v>
      </c>
      <c r="M4" s="214">
        <v>13</v>
      </c>
    </row>
    <row r="5" spans="1:13">
      <c r="A5" s="141">
        <v>1950</v>
      </c>
      <c r="B5" s="136">
        <v>6.402936288470688E-3</v>
      </c>
      <c r="C5" s="136">
        <v>6.479363919096909E-3</v>
      </c>
      <c r="D5" s="136">
        <v>6.7661244164316289E-3</v>
      </c>
      <c r="E5" s="136">
        <v>6.8330011792046225E-3</v>
      </c>
      <c r="F5" s="136">
        <v>6.8234434154179277E-3</v>
      </c>
      <c r="G5" s="136">
        <v>6.7756821802183245E-3</v>
      </c>
      <c r="H5" s="136">
        <v>6.8234434154179277E-3</v>
      </c>
      <c r="I5" s="136">
        <v>6.9380883093239911E-3</v>
      </c>
      <c r="J5" s="136">
        <v>7.1483660085647485E-3</v>
      </c>
      <c r="K5" s="136">
        <v>7.2630591740050878E-3</v>
      </c>
      <c r="L5" s="136">
        <v>7.3872549357643794E-3</v>
      </c>
      <c r="M5" s="136">
        <v>7.4637377338583428E-3</v>
      </c>
    </row>
    <row r="6" spans="1:13">
      <c r="A6" s="141">
        <v>1951</v>
      </c>
      <c r="B6" s="136">
        <v>7.6644093977781304E-3</v>
      </c>
      <c r="C6" s="136">
        <v>7.9797742271382564E-3</v>
      </c>
      <c r="D6" s="136">
        <v>8.3524649514181495E-3</v>
      </c>
      <c r="E6" s="136">
        <v>8.5627426506589069E-3</v>
      </c>
      <c r="F6" s="136">
        <v>8.7634212105121602E-3</v>
      </c>
      <c r="G6" s="136">
        <v>8.9067738754456498E-3</v>
      </c>
      <c r="H6" s="136">
        <v>8.81118934164523E-3</v>
      </c>
      <c r="I6" s="136">
        <v>8.6392254487528703E-3</v>
      </c>
      <c r="J6" s="136">
        <v>8.744312578872239E-3</v>
      </c>
      <c r="K6" s="136">
        <v>8.7825298421520832E-3</v>
      </c>
      <c r="L6" s="136">
        <v>8.964148041899692E-3</v>
      </c>
      <c r="M6" s="136">
        <v>8.9354333749387983E-3</v>
      </c>
    </row>
    <row r="7" spans="1:13">
      <c r="A7" s="141">
        <v>1952</v>
      </c>
      <c r="B7" s="136">
        <v>8.9449842427920239E-3</v>
      </c>
      <c r="C7" s="136">
        <v>8.8972230075924207E-3</v>
      </c>
      <c r="D7" s="136">
        <v>8.9832497776061448E-3</v>
      </c>
      <c r="E7" s="136">
        <v>9.0501265403791376E-3</v>
      </c>
      <c r="F7" s="136">
        <v>9.0214670408859891E-3</v>
      </c>
      <c r="G7" s="136">
        <v>9.0214670408859891E-3</v>
      </c>
      <c r="H7" s="136">
        <v>8.8972230075924207E-3</v>
      </c>
      <c r="I7" s="136">
        <v>8.8972230075924207E-3</v>
      </c>
      <c r="J7" s="136">
        <v>8.7538634467254663E-3</v>
      </c>
      <c r="K7" s="136">
        <v>8.8302910773516846E-3</v>
      </c>
      <c r="L7" s="136">
        <v>8.7920807100053087E-3</v>
      </c>
      <c r="M7" s="136">
        <v>8.744312578872239E-3</v>
      </c>
    </row>
    <row r="8" spans="1:13">
      <c r="A8" s="141">
        <v>1953</v>
      </c>
      <c r="B8" s="136">
        <v>8.6105107817919767E-3</v>
      </c>
      <c r="C8" s="136">
        <v>8.5436409149524523E-3</v>
      </c>
      <c r="D8" s="136">
        <v>8.5914090460855221E-3</v>
      </c>
      <c r="E8" s="136">
        <v>8.6200685455786723E-3</v>
      </c>
      <c r="F8" s="136">
        <v>8.744312578872239E-3</v>
      </c>
      <c r="G8" s="136">
        <v>8.7061022115258631E-3</v>
      </c>
      <c r="H8" s="136">
        <v>8.820740209498459E-3</v>
      </c>
      <c r="I8" s="136">
        <v>8.7920807100053087E-3</v>
      </c>
      <c r="J8" s="136">
        <v>8.8589574727783033E-3</v>
      </c>
      <c r="K8" s="136">
        <v>8.925882507085571E-3</v>
      </c>
      <c r="L8" s="136">
        <v>8.8016315778585378E-3</v>
      </c>
      <c r="M8" s="136">
        <v>8.8016315778585378E-3</v>
      </c>
    </row>
    <row r="9" spans="1:13">
      <c r="A9" s="141">
        <v>1954</v>
      </c>
      <c r="B9" s="136">
        <v>8.8016315778585378E-3</v>
      </c>
      <c r="C9" s="136">
        <v>8.8302910773516846E-3</v>
      </c>
      <c r="D9" s="136">
        <v>8.9163247432988754E-3</v>
      </c>
      <c r="E9" s="136">
        <v>9.1552688379662513E-3</v>
      </c>
      <c r="F9" s="136">
        <v>9.5948777006199439E-3</v>
      </c>
      <c r="G9" s="136">
        <v>9.7190734623792338E-3</v>
      </c>
      <c r="H9" s="136">
        <v>9.7286312261659295E-3</v>
      </c>
      <c r="I9" s="136">
        <v>9.8050588567921496E-3</v>
      </c>
      <c r="J9" s="136">
        <v>9.776399357299001E-3</v>
      </c>
      <c r="K9" s="136">
        <v>1.0005785688179681E-2</v>
      </c>
      <c r="L9" s="136">
        <v>1.0110921089833327E-2</v>
      </c>
      <c r="M9" s="136">
        <v>1.0235116851592617E-2</v>
      </c>
    </row>
    <row r="10" spans="1:13">
      <c r="A10" s="141">
        <v>1955</v>
      </c>
      <c r="B10" s="136">
        <v>1.031159964968658E-2</v>
      </c>
      <c r="C10" s="136">
        <v>1.0416735051340225E-2</v>
      </c>
      <c r="D10" s="136">
        <v>1.0626964479046706E-2</v>
      </c>
      <c r="E10" s="136">
        <v>1.074160937295277E-2</v>
      </c>
      <c r="F10" s="136">
        <v>1.0722500741312847E-2</v>
      </c>
      <c r="G10" s="136">
        <v>1.0789425775620117E-2</v>
      </c>
      <c r="H10" s="136">
        <v>1.0951887072193526E-2</v>
      </c>
      <c r="I10" s="136">
        <v>1.1066580237633867E-2</v>
      </c>
      <c r="J10" s="136">
        <v>1.1066580237633867E-2</v>
      </c>
      <c r="K10" s="136">
        <v>1.1181225131539929E-2</v>
      </c>
      <c r="L10" s="136">
        <v>1.1228986366739534E-2</v>
      </c>
      <c r="M10" s="136">
        <v>1.1200326867246386E-2</v>
      </c>
    </row>
    <row r="11" spans="1:13">
      <c r="A11" s="141">
        <v>1956</v>
      </c>
      <c r="B11" s="136">
        <v>1.1372394199140767E-2</v>
      </c>
      <c r="C11" s="136">
        <v>1.1477536496727879E-2</v>
      </c>
      <c r="D11" s="136">
        <v>1.1467978732941184E-2</v>
      </c>
      <c r="E11" s="136">
        <v>1.1534855495714176E-2</v>
      </c>
      <c r="F11" s="136">
        <v>1.1458372697620213E-2</v>
      </c>
      <c r="G11" s="136">
        <v>1.1362843331287538E-2</v>
      </c>
      <c r="H11" s="136">
        <v>1.1238592402060505E-2</v>
      </c>
      <c r="I11" s="136">
        <v>1.1267307069021397E-2</v>
      </c>
      <c r="J11" s="136">
        <v>1.1267307069021397E-2</v>
      </c>
      <c r="K11" s="136">
        <v>1.1190775999393157E-2</v>
      </c>
      <c r="L11" s="136">
        <v>1.1305517436367775E-2</v>
      </c>
      <c r="M11" s="136">
        <v>1.1391502830780689E-2</v>
      </c>
    </row>
    <row r="12" spans="1:13">
      <c r="A12" s="141">
        <v>1957</v>
      </c>
      <c r="B12" s="136">
        <v>1.1458372697620213E-2</v>
      </c>
      <c r="C12" s="136">
        <v>1.1467978732941184E-2</v>
      </c>
      <c r="D12" s="136">
        <v>1.1534855495714176E-2</v>
      </c>
      <c r="E12" s="136">
        <v>1.1697261624819842E-2</v>
      </c>
      <c r="F12" s="136">
        <v>1.1821560825581154E-2</v>
      </c>
      <c r="G12" s="136">
        <v>1.1802452193941233E-2</v>
      </c>
      <c r="H12" s="136">
        <v>1.1964913490514643E-2</v>
      </c>
      <c r="I12" s="136">
        <v>1.2165536882900152E-2</v>
      </c>
      <c r="J12" s="136">
        <v>1.2079558384420708E-2</v>
      </c>
      <c r="K12" s="136">
        <v>1.2089109252273933E-2</v>
      </c>
      <c r="L12" s="136">
        <v>1.2079558384420708E-2</v>
      </c>
      <c r="M12" s="136">
        <v>1.2098667016060629E-2</v>
      </c>
    </row>
    <row r="13" spans="1:13">
      <c r="A13" s="141">
        <v>1958</v>
      </c>
      <c r="B13" s="136">
        <v>1.2251625716315089E-2</v>
      </c>
      <c r="C13" s="136">
        <v>1.2213408453035245E-2</v>
      </c>
      <c r="D13" s="136">
        <v>1.2289836083661463E-2</v>
      </c>
      <c r="E13" s="136">
        <v>1.2414080116955032E-2</v>
      </c>
      <c r="F13" s="136">
        <v>1.2509616379221175E-2</v>
      </c>
      <c r="G13" s="136">
        <v>1.2480956879728023E-2</v>
      </c>
      <c r="H13" s="136">
        <v>1.2452297380234874E-2</v>
      </c>
      <c r="I13" s="136">
        <v>1.2394923213780834E-2</v>
      </c>
      <c r="J13" s="136">
        <v>1.2222959320888469E-2</v>
      </c>
      <c r="K13" s="136">
        <v>1.2318495583154614E-2</v>
      </c>
      <c r="L13" s="136">
        <v>1.2480956879728023E-2</v>
      </c>
      <c r="M13" s="136">
        <v>1.2538275878714323E-2</v>
      </c>
    </row>
    <row r="14" spans="1:13">
      <c r="A14" s="141">
        <v>1959</v>
      </c>
      <c r="B14" s="136">
        <v>1.2557384510354246E-2</v>
      </c>
      <c r="C14" s="136">
        <v>1.2547833642501015E-2</v>
      </c>
      <c r="D14" s="136">
        <v>1.261470350934054E-2</v>
      </c>
      <c r="E14" s="136">
        <v>1.261470350934054E-2</v>
      </c>
      <c r="F14" s="136">
        <v>1.2500065511367946E-2</v>
      </c>
      <c r="G14" s="136">
        <v>1.2509616379221175E-2</v>
      </c>
      <c r="H14" s="136">
        <v>1.2500065511367946E-2</v>
      </c>
      <c r="I14" s="136">
        <v>1.2538275878714323E-2</v>
      </c>
      <c r="J14" s="136">
        <v>1.2337604214794537E-2</v>
      </c>
      <c r="K14" s="136">
        <v>1.2442746512381647E-2</v>
      </c>
      <c r="L14" s="136">
        <v>1.2538275878714323E-2</v>
      </c>
      <c r="M14" s="136">
        <v>1.2576493141994166E-2</v>
      </c>
    </row>
    <row r="15" spans="1:13">
      <c r="A15" s="141">
        <v>1960</v>
      </c>
      <c r="B15" s="136">
        <v>1.2662575079475633E-2</v>
      </c>
      <c r="C15" s="136">
        <v>1.2672132843262327E-2</v>
      </c>
      <c r="D15" s="136">
        <v>1.2977891637301484E-2</v>
      </c>
      <c r="E15" s="136">
        <v>1.3245495231462007E-2</v>
      </c>
      <c r="F15" s="136">
        <v>1.3197727100328936E-2</v>
      </c>
      <c r="G15" s="136">
        <v>1.318816933654224E-2</v>
      </c>
      <c r="H15" s="136">
        <v>1.3283705598808381E-2</v>
      </c>
      <c r="I15" s="136">
        <v>1.3331473729941454E-2</v>
      </c>
      <c r="J15" s="136">
        <v>1.3398398764248722E-2</v>
      </c>
      <c r="K15" s="136">
        <v>1.3245495231462007E-2</v>
      </c>
      <c r="L15" s="136">
        <v>1.3197727100328936E-2</v>
      </c>
      <c r="M15" s="136">
        <v>1.3255046099315231E-2</v>
      </c>
    </row>
    <row r="16" spans="1:13">
      <c r="A16" s="141">
        <v>1961</v>
      </c>
      <c r="B16" s="136">
        <v>1.3293263362595077E-2</v>
      </c>
      <c r="C16" s="136">
        <v>1.3274154730955154E-2</v>
      </c>
      <c r="D16" s="136">
        <v>1.3245495231462007E-2</v>
      </c>
      <c r="E16" s="136">
        <v>1.3331473729941454E-2</v>
      </c>
      <c r="F16" s="136">
        <v>1.3331473729941454E-2</v>
      </c>
      <c r="G16" s="136">
        <v>1.3341024597794682E-2</v>
      </c>
      <c r="H16" s="136">
        <v>1.3302814230448304E-2</v>
      </c>
      <c r="I16" s="136">
        <v>1.3207277968182161E-2</v>
      </c>
      <c r="J16" s="136">
        <v>1.3169067600835787E-2</v>
      </c>
      <c r="K16" s="136">
        <v>1.3178618468689013E-2</v>
      </c>
      <c r="L16" s="136">
        <v>1.3245495231462007E-2</v>
      </c>
      <c r="M16" s="136">
        <v>1.3255046099315231E-2</v>
      </c>
    </row>
    <row r="17" spans="1:13">
      <c r="A17" s="141">
        <v>1962</v>
      </c>
      <c r="B17" s="136">
        <v>1.3207277968182161E-2</v>
      </c>
      <c r="C17" s="136">
        <v>1.3283705598808381E-2</v>
      </c>
      <c r="D17" s="136">
        <v>1.3398398764248722E-2</v>
      </c>
      <c r="E17" s="136">
        <v>1.3503485894368091E-2</v>
      </c>
      <c r="F17" s="136">
        <v>1.3484384158661636E-2</v>
      </c>
      <c r="G17" s="136">
        <v>1.3503485894368091E-2</v>
      </c>
      <c r="H17" s="136">
        <v>1.3580016963996331E-2</v>
      </c>
      <c r="I17" s="136">
        <v>1.3608676463489481E-2</v>
      </c>
      <c r="J17" s="136">
        <v>1.3675553226262472E-2</v>
      </c>
      <c r="K17" s="136">
        <v>1.3618234227276175E-2</v>
      </c>
      <c r="L17" s="136">
        <v>1.3618234227276175E-2</v>
      </c>
      <c r="M17" s="136">
        <v>1.3560860060822135E-2</v>
      </c>
    </row>
    <row r="18" spans="1:13">
      <c r="A18" s="141">
        <v>1963</v>
      </c>
      <c r="B18" s="136">
        <v>1.3532152289794708E-2</v>
      </c>
      <c r="C18" s="136">
        <v>1.3589574727783025E-2</v>
      </c>
      <c r="D18" s="136">
        <v>1.3589574727783025E-2</v>
      </c>
      <c r="E18" s="136">
        <v>1.3608676463489481E-2</v>
      </c>
      <c r="F18" s="136">
        <v>1.3646893726769325E-2</v>
      </c>
      <c r="G18" s="136">
        <v>1.3589574727783025E-2</v>
      </c>
      <c r="H18" s="136">
        <v>1.3627785095129403E-2</v>
      </c>
      <c r="I18" s="136">
        <v>1.3580016963996331E-2</v>
      </c>
      <c r="J18" s="136">
        <v>1.3570410928675359E-2</v>
      </c>
      <c r="K18" s="136">
        <v>1.352259452600801E-2</v>
      </c>
      <c r="L18" s="136">
        <v>1.3513043658154783E-2</v>
      </c>
      <c r="M18" s="136">
        <v>1.3608676463489481E-2</v>
      </c>
    </row>
    <row r="19" spans="1:13">
      <c r="A19" s="141">
        <v>1964</v>
      </c>
      <c r="B19" s="136">
        <v>1.3771089488528614E-2</v>
      </c>
      <c r="C19" s="136">
        <v>1.4029135318902443E-2</v>
      </c>
      <c r="D19" s="136">
        <v>1.4000420651941549E-2</v>
      </c>
      <c r="E19" s="136">
        <v>1.4076951721569791E-2</v>
      </c>
      <c r="F19" s="136">
        <v>1.4115168984849633E-2</v>
      </c>
      <c r="G19" s="136">
        <v>1.4124719852702861E-2</v>
      </c>
      <c r="H19" s="136">
        <v>1.4258473378248846E-2</v>
      </c>
      <c r="I19" s="136">
        <v>1.4411376911035561E-2</v>
      </c>
      <c r="J19" s="136">
        <v>1.4210705247115775E-2</v>
      </c>
      <c r="K19" s="136">
        <v>1.4191596615475852E-2</v>
      </c>
      <c r="L19" s="136">
        <v>1.4334949280409343E-2</v>
      </c>
      <c r="M19" s="136">
        <v>1.436360877990249E-2</v>
      </c>
    </row>
    <row r="20" spans="1:13">
      <c r="A20" s="141">
        <v>1965</v>
      </c>
      <c r="B20" s="136">
        <v>1.429668374559522E-2</v>
      </c>
      <c r="C20" s="136">
        <v>1.4354057912049264E-2</v>
      </c>
      <c r="D20" s="136">
        <v>1.4401826043182334E-2</v>
      </c>
      <c r="E20" s="136">
        <v>1.4468751077489605E-2</v>
      </c>
      <c r="F20" s="136">
        <v>1.4478301945342831E-2</v>
      </c>
      <c r="G20" s="136">
        <v>1.4497410576982755E-2</v>
      </c>
      <c r="H20" s="136">
        <v>1.4430485542675484E-2</v>
      </c>
      <c r="I20" s="136">
        <v>1.439226827939564E-2</v>
      </c>
      <c r="J20" s="136">
        <v>1.4449594174315404E-2</v>
      </c>
      <c r="K20" s="136">
        <v>1.4440036410528712E-2</v>
      </c>
      <c r="L20" s="136">
        <v>1.439226827939564E-2</v>
      </c>
      <c r="M20" s="136">
        <v>1.439226827939564E-2</v>
      </c>
    </row>
    <row r="21" spans="1:13">
      <c r="A21" s="141">
        <v>1966</v>
      </c>
      <c r="B21" s="136">
        <v>1.4440036410528712E-2</v>
      </c>
      <c r="C21" s="136">
        <v>1.4430485542675484E-2</v>
      </c>
      <c r="D21" s="136">
        <v>1.4401826043182334E-2</v>
      </c>
      <c r="E21" s="136">
        <v>1.4487859709129528E-2</v>
      </c>
      <c r="F21" s="136">
        <v>1.4487859709129528E-2</v>
      </c>
      <c r="G21" s="136">
        <v>1.4545226979650099E-2</v>
      </c>
      <c r="H21" s="136">
        <v>1.4640763241916243E-2</v>
      </c>
      <c r="I21" s="136">
        <v>1.4726741740395689E-2</v>
      </c>
      <c r="J21" s="136">
        <v>1.4726741740395689E-2</v>
      </c>
      <c r="K21" s="136">
        <v>1.4774565038996502E-2</v>
      </c>
      <c r="L21" s="136">
        <v>1.4793673670636425E-2</v>
      </c>
      <c r="M21" s="136">
        <v>1.4803224538489652E-2</v>
      </c>
    </row>
    <row r="22" spans="1:13">
      <c r="A22" s="141">
        <v>1967</v>
      </c>
      <c r="B22" s="136">
        <v>1.4917869432395713E-2</v>
      </c>
      <c r="C22" s="136">
        <v>1.5013502237730411E-2</v>
      </c>
      <c r="D22" s="136">
        <v>1.5042161737223558E-2</v>
      </c>
      <c r="E22" s="136">
        <v>1.5023060001517107E-2</v>
      </c>
      <c r="F22" s="136">
        <v>1.4927468571783217E-2</v>
      </c>
      <c r="G22" s="136">
        <v>1.4850992669622722E-2</v>
      </c>
      <c r="H22" s="136">
        <v>1.4956128071276368E-2</v>
      </c>
      <c r="I22" s="136">
        <v>1.5013502237730411E-2</v>
      </c>
      <c r="J22" s="136">
        <v>1.5128147131636472E-2</v>
      </c>
      <c r="K22" s="136">
        <v>1.5175915262769546E-2</v>
      </c>
      <c r="L22" s="136">
        <v>1.5147248867342927E-2</v>
      </c>
      <c r="M22" s="136">
        <v>1.5061270368863481E-2</v>
      </c>
    </row>
    <row r="23" spans="1:13">
      <c r="A23" s="141">
        <v>1968</v>
      </c>
      <c r="B23" s="136">
        <v>1.5099487632143326E-2</v>
      </c>
      <c r="C23" s="136">
        <v>1.5099487632143326E-2</v>
      </c>
      <c r="D23" s="136">
        <v>1.5223683393902617E-2</v>
      </c>
      <c r="E23" s="136">
        <v>1.5338376559342955E-2</v>
      </c>
      <c r="F23" s="136">
        <v>1.5453069724783292E-2</v>
      </c>
      <c r="G23" s="136">
        <v>1.5328818795556261E-2</v>
      </c>
      <c r="H23" s="136">
        <v>1.5290608428209885E-2</v>
      </c>
      <c r="I23" s="136">
        <v>1.5367036058836105E-2</v>
      </c>
      <c r="J23" s="136">
        <v>1.5414852461503451E-2</v>
      </c>
      <c r="K23" s="136">
        <v>1.5367036058836105E-2</v>
      </c>
      <c r="L23" s="136">
        <v>1.5395743829863529E-2</v>
      </c>
      <c r="M23" s="136">
        <v>1.5367036058836105E-2</v>
      </c>
    </row>
    <row r="24" spans="1:13">
      <c r="A24" s="141">
        <v>1969</v>
      </c>
      <c r="B24" s="136">
        <v>1.1594842385E-2</v>
      </c>
      <c r="C24" s="136">
        <v>1.1636457742000001E-2</v>
      </c>
      <c r="D24" s="136">
        <v>1.1647943020999999E-2</v>
      </c>
      <c r="E24" s="136">
        <v>1.1679513290999999E-2</v>
      </c>
      <c r="F24" s="136">
        <v>1.1679513290999999E-2</v>
      </c>
      <c r="G24" s="136">
        <v>1.1721133829E-2</v>
      </c>
      <c r="H24" s="136">
        <v>1.176562439E-2</v>
      </c>
      <c r="I24" s="136">
        <v>1.1778544681E-2</v>
      </c>
      <c r="J24" s="136">
        <v>1.1889050989E-2</v>
      </c>
      <c r="K24" s="136">
        <v>1.2013912601E-2</v>
      </c>
      <c r="L24" s="136">
        <v>1.2015347613000001E-2</v>
      </c>
      <c r="M24" s="136">
        <v>1.2105763748999999E-2</v>
      </c>
    </row>
    <row r="25" spans="1:13">
      <c r="A25" s="141">
        <v>1970</v>
      </c>
      <c r="B25" s="136">
        <v>1.2197614896999999E-2</v>
      </c>
      <c r="C25" s="136">
        <v>1.2196179885E-2</v>
      </c>
      <c r="D25" s="136">
        <v>1.2232060373E-2</v>
      </c>
      <c r="E25" s="136">
        <v>1.2247845508E-2</v>
      </c>
      <c r="F25" s="136">
        <v>1.2273680909999999E-2</v>
      </c>
      <c r="G25" s="136">
        <v>1.2348311911E-2</v>
      </c>
      <c r="H25" s="136">
        <v>1.2408587608E-2</v>
      </c>
      <c r="I25" s="136">
        <v>1.2465993280999999E-2</v>
      </c>
      <c r="J25" s="136">
        <v>1.249613372E-2</v>
      </c>
      <c r="K25" s="136">
        <v>1.2500438756E-2</v>
      </c>
      <c r="L25" s="136">
        <v>1.2567894695E-2</v>
      </c>
      <c r="M25" s="136">
        <v>1.2674095967000001E-2</v>
      </c>
    </row>
    <row r="26" spans="1:13">
      <c r="A26" s="141">
        <v>1971</v>
      </c>
      <c r="B26" s="136">
        <v>1.2798957579E-2</v>
      </c>
      <c r="C26" s="136">
        <v>1.2852058214E-2</v>
      </c>
      <c r="D26" s="136">
        <v>1.2900853812999999E-2</v>
      </c>
      <c r="E26" s="136">
        <v>1.2966874739E-2</v>
      </c>
      <c r="F26" s="136">
        <v>1.2994145154000001E-2</v>
      </c>
      <c r="G26" s="136">
        <v>1.3052985838000001E-2</v>
      </c>
      <c r="H26" s="136">
        <v>1.3042940752E-2</v>
      </c>
      <c r="I26" s="136">
        <v>1.3162057134E-2</v>
      </c>
      <c r="J26" s="136">
        <v>1.3205112683E-2</v>
      </c>
      <c r="K26" s="136">
        <v>1.3218032974E-2</v>
      </c>
      <c r="L26" s="136">
        <v>1.3239558158999999E-2</v>
      </c>
      <c r="M26" s="136">
        <v>1.3302709062E-2</v>
      </c>
    </row>
    <row r="27" spans="1:13">
      <c r="A27" s="141">
        <v>1972</v>
      </c>
      <c r="B27" s="136">
        <v>1.3361549746E-2</v>
      </c>
      <c r="C27" s="136">
        <v>1.3403170284E-2</v>
      </c>
      <c r="D27" s="136">
        <v>1.3476366272000001E-2</v>
      </c>
      <c r="E27" s="136">
        <v>1.3561042358E-2</v>
      </c>
      <c r="F27" s="136">
        <v>1.3588307592E-2</v>
      </c>
      <c r="G27" s="136">
        <v>1.3688768814E-2</v>
      </c>
      <c r="H27" s="136">
        <v>1.3740439618E-2</v>
      </c>
      <c r="I27" s="136">
        <v>1.3830855754000001E-2</v>
      </c>
      <c r="J27" s="136">
        <v>1.3894001475000001E-2</v>
      </c>
      <c r="K27" s="136">
        <v>1.3904046562E-2</v>
      </c>
      <c r="L27" s="136">
        <v>1.3994462698000001E-2</v>
      </c>
      <c r="M27" s="136">
        <v>1.4041828465E-2</v>
      </c>
    </row>
    <row r="28" spans="1:13">
      <c r="A28" s="141">
        <v>1973</v>
      </c>
      <c r="B28" s="136">
        <v>1.4245620933999999E-2</v>
      </c>
      <c r="C28" s="136">
        <v>1.4363307483E-2</v>
      </c>
      <c r="D28" s="136">
        <v>1.4489604107000001E-2</v>
      </c>
      <c r="E28" s="136">
        <v>1.4719231978E-2</v>
      </c>
      <c r="F28" s="136">
        <v>1.4875669039999999E-2</v>
      </c>
      <c r="G28" s="136">
        <v>1.4997655447E-2</v>
      </c>
      <c r="H28" s="136">
        <v>1.5382285367999999E-2</v>
      </c>
      <c r="I28" s="136">
        <v>1.5629138567E-2</v>
      </c>
      <c r="J28" s="136">
        <v>1.6000848195999999E-2</v>
      </c>
      <c r="K28" s="136">
        <v>1.6206080857E-2</v>
      </c>
      <c r="L28" s="136">
        <v>1.640557347E-2</v>
      </c>
      <c r="M28" s="136">
        <v>1.7042791458000001E-2</v>
      </c>
    </row>
    <row r="29" spans="1:13">
      <c r="A29" s="141">
        <v>1974</v>
      </c>
      <c r="B29" s="136">
        <v>1.7652744211999999E-2</v>
      </c>
      <c r="C29" s="136">
        <v>1.8051724256000001E-2</v>
      </c>
      <c r="D29" s="136">
        <v>1.8190941171000001E-2</v>
      </c>
      <c r="E29" s="136">
        <v>1.8437789190000001E-2</v>
      </c>
      <c r="F29" s="136">
        <v>1.8582746154000001E-2</v>
      </c>
      <c r="G29" s="136">
        <v>1.8766448450000001E-2</v>
      </c>
      <c r="H29" s="136">
        <v>1.9037696858000001E-2</v>
      </c>
      <c r="I29" s="136">
        <v>1.9238624482000002E-2</v>
      </c>
      <c r="J29" s="136">
        <v>1.9456772255000001E-2</v>
      </c>
      <c r="K29" s="136">
        <v>1.9842832008000001E-2</v>
      </c>
      <c r="L29" s="136">
        <v>2.0393944077000001E-2</v>
      </c>
      <c r="M29" s="136">
        <v>2.0553251163999999E-2</v>
      </c>
    </row>
    <row r="30" spans="1:13">
      <c r="A30" s="141">
        <v>1975</v>
      </c>
      <c r="B30" s="136">
        <v>2.0815889497999999E-2</v>
      </c>
      <c r="C30" s="136">
        <v>2.0930700843E-2</v>
      </c>
      <c r="D30" s="136">
        <v>2.1062737517E-2</v>
      </c>
      <c r="E30" s="136">
        <v>2.1240699762999998E-2</v>
      </c>
      <c r="F30" s="136">
        <v>2.1524868462999999E-2</v>
      </c>
      <c r="G30" s="136">
        <v>2.1890838042999999E-2</v>
      </c>
      <c r="H30" s="136">
        <v>2.2065930264999999E-2</v>
      </c>
      <c r="I30" s="136">
        <v>2.2256812803999999E-2</v>
      </c>
      <c r="J30" s="136">
        <v>2.2418984735000001E-2</v>
      </c>
      <c r="K30" s="136">
        <v>2.2533801260999999E-2</v>
      </c>
      <c r="L30" s="136">
        <v>2.2691673336000001E-2</v>
      </c>
      <c r="M30" s="136">
        <v>2.2876810644E-2</v>
      </c>
    </row>
    <row r="31" spans="1:13">
      <c r="A31" s="141">
        <v>1976</v>
      </c>
      <c r="B31" s="136">
        <v>2.3318846237999999E-2</v>
      </c>
      <c r="C31" s="136">
        <v>2.3755141782E-2</v>
      </c>
      <c r="D31" s="136">
        <v>2.3987639676999999E-2</v>
      </c>
      <c r="E31" s="136">
        <v>2.4155556839E-2</v>
      </c>
      <c r="F31" s="136">
        <v>2.4324909012E-2</v>
      </c>
      <c r="G31" s="136">
        <v>2.4422500209000001E-2</v>
      </c>
      <c r="H31" s="136">
        <v>2.4629167883E-2</v>
      </c>
      <c r="I31" s="136">
        <v>2.4864535803E-2</v>
      </c>
      <c r="J31" s="136">
        <v>2.5712731682000001E-2</v>
      </c>
      <c r="K31" s="136">
        <v>2.7160830048999999E-2</v>
      </c>
      <c r="L31" s="136">
        <v>2.8387910620000002E-2</v>
      </c>
      <c r="M31" s="136">
        <v>2.9099759608E-2</v>
      </c>
    </row>
    <row r="32" spans="1:13">
      <c r="A32" s="141">
        <v>1977</v>
      </c>
      <c r="B32" s="136">
        <v>3.0026891524999998E-2</v>
      </c>
      <c r="C32" s="136">
        <v>3.0689944915999998E-2</v>
      </c>
      <c r="D32" s="136">
        <v>3.1225266668999999E-2</v>
      </c>
      <c r="E32" s="136">
        <v>3.1697442701999999E-2</v>
      </c>
      <c r="F32" s="136">
        <v>3.1975866170999998E-2</v>
      </c>
      <c r="G32" s="136">
        <v>3.2367671153000002E-2</v>
      </c>
      <c r="H32" s="136">
        <v>3.2733645913999999E-2</v>
      </c>
      <c r="I32" s="136">
        <v>3.3405309378E-2</v>
      </c>
      <c r="J32" s="136">
        <v>3.3998041984999998E-2</v>
      </c>
      <c r="K32" s="136">
        <v>3.4257810293999998E-2</v>
      </c>
      <c r="L32" s="136">
        <v>3.4632389947999997E-2</v>
      </c>
      <c r="M32" s="136">
        <v>3.5111741042000003E-2</v>
      </c>
    </row>
    <row r="33" spans="1:13">
      <c r="A33" s="141">
        <v>1978</v>
      </c>
      <c r="B33" s="136">
        <v>3.5892480982999998E-2</v>
      </c>
      <c r="C33" s="136">
        <v>3.6407712565E-2</v>
      </c>
      <c r="D33" s="136">
        <v>3.6786597256000003E-2</v>
      </c>
      <c r="E33" s="136">
        <v>3.7195627565999999E-2</v>
      </c>
      <c r="F33" s="136">
        <v>3.7560162134E-2</v>
      </c>
      <c r="G33" s="136">
        <v>3.8076828728000001E-2</v>
      </c>
      <c r="H33" s="136">
        <v>3.8722661971000001E-2</v>
      </c>
      <c r="I33" s="136">
        <v>3.9108726904000003E-2</v>
      </c>
      <c r="J33" s="136">
        <v>3.9555067534000003E-2</v>
      </c>
      <c r="K33" s="136">
        <v>4.0034418628000001E-2</v>
      </c>
      <c r="L33" s="136">
        <v>4.0446313781999997E-2</v>
      </c>
      <c r="M33" s="136">
        <v>4.0789323166000001E-2</v>
      </c>
    </row>
    <row r="34" spans="1:13">
      <c r="A34" s="141">
        <v>1979</v>
      </c>
      <c r="B34" s="136">
        <v>4.2237421534000001E-2</v>
      </c>
      <c r="C34" s="136">
        <v>4.2844504263000002E-2</v>
      </c>
      <c r="D34" s="136">
        <v>4.3425751590999997E-2</v>
      </c>
      <c r="E34" s="136">
        <v>4.3814686550000002E-2</v>
      </c>
      <c r="F34" s="136">
        <v>4.4388763996000002E-2</v>
      </c>
      <c r="G34" s="136">
        <v>4.4881030200999997E-2</v>
      </c>
      <c r="H34" s="136">
        <v>4.5424962027999997E-2</v>
      </c>
      <c r="I34" s="136">
        <v>4.6112415807999997E-2</v>
      </c>
      <c r="J34" s="136">
        <v>4.6677878000999998E-2</v>
      </c>
      <c r="K34" s="136">
        <v>4.7493063416999999E-2</v>
      </c>
      <c r="L34" s="136">
        <v>4.8104451184000002E-2</v>
      </c>
      <c r="M34" s="136">
        <v>4.8955511907000003E-2</v>
      </c>
    </row>
    <row r="35" spans="1:13">
      <c r="A35" s="141">
        <v>1980</v>
      </c>
      <c r="B35" s="136">
        <v>5.1342222290000003E-2</v>
      </c>
      <c r="C35" s="136">
        <v>5.2529117335E-2</v>
      </c>
      <c r="D35" s="136">
        <v>5.3609811108999997E-2</v>
      </c>
      <c r="E35" s="136">
        <v>5.4546982931999999E-2</v>
      </c>
      <c r="F35" s="136">
        <v>5.5436799348999997E-2</v>
      </c>
      <c r="G35" s="136">
        <v>5.6536148283E-2</v>
      </c>
      <c r="H35" s="136">
        <v>5.8114848311E-2</v>
      </c>
      <c r="I35" s="136">
        <v>5.9318963503999997E-2</v>
      </c>
      <c r="J35" s="136">
        <v>5.9977717037999999E-2</v>
      </c>
      <c r="K35" s="136">
        <v>6.0886183433999999E-2</v>
      </c>
      <c r="L35" s="136">
        <v>6.1942481999000001E-2</v>
      </c>
      <c r="M35" s="136">
        <v>6.3567107600999997E-2</v>
      </c>
    </row>
    <row r="36" spans="1:13">
      <c r="A36" s="141">
        <v>1981</v>
      </c>
      <c r="B36" s="136">
        <v>6.5615113636999997E-2</v>
      </c>
      <c r="C36" s="136">
        <v>6.7226824128999996E-2</v>
      </c>
      <c r="D36" s="136">
        <v>6.8664872229000001E-2</v>
      </c>
      <c r="E36" s="136">
        <v>7.0213436998999998E-2</v>
      </c>
      <c r="F36" s="136">
        <v>7.1275470431999999E-2</v>
      </c>
      <c r="G36" s="136">
        <v>7.2271488120999997E-2</v>
      </c>
      <c r="H36" s="136">
        <v>7.3544494264999996E-2</v>
      </c>
      <c r="I36" s="136">
        <v>7.5060048571000001E-2</v>
      </c>
      <c r="J36" s="136">
        <v>7.6456481315000005E-2</v>
      </c>
      <c r="K36" s="136">
        <v>7.8152867892999994E-2</v>
      </c>
      <c r="L36" s="136">
        <v>7.9656936920999996E-2</v>
      </c>
      <c r="M36" s="136">
        <v>8.1801099141000005E-2</v>
      </c>
    </row>
    <row r="37" spans="1:13">
      <c r="A37" s="141">
        <v>1982</v>
      </c>
      <c r="B37" s="136">
        <v>8.5865535761999998E-2</v>
      </c>
      <c r="C37" s="136">
        <v>8.9239653757999998E-2</v>
      </c>
      <c r="D37" s="136">
        <v>9.2498950048999995E-2</v>
      </c>
      <c r="E37" s="136">
        <v>9.7512043770000001E-2</v>
      </c>
      <c r="F37" s="136">
        <v>0.10299300848700001</v>
      </c>
      <c r="G37" s="136">
        <v>0.107954431404</v>
      </c>
      <c r="H37" s="136">
        <v>0.11351720218399999</v>
      </c>
      <c r="I37" s="136">
        <v>0.126255878884</v>
      </c>
      <c r="J37" s="136">
        <v>0.132995499623</v>
      </c>
      <c r="K37" s="136">
        <v>0.13989011723100001</v>
      </c>
      <c r="L37" s="136">
        <v>0.14696269708699999</v>
      </c>
      <c r="M37" s="136">
        <v>0.16265641638700001</v>
      </c>
    </row>
    <row r="38" spans="1:13">
      <c r="A38" s="141">
        <v>1983</v>
      </c>
      <c r="B38" s="136">
        <v>0.18035508617400001</v>
      </c>
      <c r="C38" s="136">
        <v>0.190033959196</v>
      </c>
      <c r="D38" s="136">
        <v>0.19923204611199999</v>
      </c>
      <c r="E38" s="136">
        <v>0.211845861202</v>
      </c>
      <c r="F38" s="136">
        <v>0.22103390303199999</v>
      </c>
      <c r="G38" s="136">
        <v>0.22940388942199999</v>
      </c>
      <c r="H38" s="136">
        <v>0.240746133379</v>
      </c>
      <c r="I38" s="136">
        <v>0.25009060709100001</v>
      </c>
      <c r="J38" s="136">
        <v>0.25778749500499998</v>
      </c>
      <c r="K38" s="136">
        <v>0.26634117851099998</v>
      </c>
      <c r="L38" s="136">
        <v>0.28198323736800002</v>
      </c>
      <c r="M38" s="136">
        <v>0.29404738058000002</v>
      </c>
    </row>
    <row r="39" spans="1:13">
      <c r="A39" s="141">
        <v>1984</v>
      </c>
      <c r="B39" s="136">
        <v>0.31272771793199999</v>
      </c>
      <c r="C39" s="136">
        <v>0.32923231761100002</v>
      </c>
      <c r="D39" s="136">
        <v>0.34330428133399998</v>
      </c>
      <c r="E39" s="136">
        <v>0.35815554998400001</v>
      </c>
      <c r="F39" s="136">
        <v>0.370031685863</v>
      </c>
      <c r="G39" s="136">
        <v>0.38342337604799998</v>
      </c>
      <c r="H39" s="136">
        <v>0.39599270575599999</v>
      </c>
      <c r="I39" s="136">
        <v>0.40724883861299999</v>
      </c>
      <c r="J39" s="136">
        <v>0.419380437765</v>
      </c>
      <c r="K39" s="136">
        <v>0.434033653997</v>
      </c>
      <c r="L39" s="136">
        <v>0.44892941320899998</v>
      </c>
      <c r="M39" s="136">
        <v>0.46799581549399999</v>
      </c>
    </row>
    <row r="40" spans="1:13">
      <c r="A40" s="141">
        <v>1985</v>
      </c>
      <c r="B40" s="136">
        <v>0.50271144651599997</v>
      </c>
      <c r="C40" s="136">
        <v>0.52359622178499998</v>
      </c>
      <c r="D40" s="136">
        <v>0.54388539960299997</v>
      </c>
      <c r="E40" s="136">
        <v>0.56062106216600005</v>
      </c>
      <c r="F40" s="136">
        <v>0.57390224086300001</v>
      </c>
      <c r="G40" s="136">
        <v>0.58827559343199998</v>
      </c>
      <c r="H40" s="136">
        <v>0.60876282367000001</v>
      </c>
      <c r="I40" s="136">
        <v>0.63537685186600001</v>
      </c>
      <c r="J40" s="136">
        <v>0.66075231421400005</v>
      </c>
      <c r="K40" s="136">
        <v>0.685852223117</v>
      </c>
      <c r="L40" s="136">
        <v>0.71749512498900003</v>
      </c>
      <c r="M40" s="136">
        <v>0.76634013058899997</v>
      </c>
    </row>
    <row r="41" spans="1:13">
      <c r="A41" s="141">
        <v>1986</v>
      </c>
      <c r="B41" s="136">
        <v>0.83409223138499999</v>
      </c>
      <c r="C41" s="136">
        <v>0.87117447743800003</v>
      </c>
      <c r="D41" s="136">
        <v>0.91166671679400002</v>
      </c>
      <c r="E41" s="136">
        <v>0.95926311145800003</v>
      </c>
      <c r="F41" s="136">
        <v>1.0125700987090001</v>
      </c>
      <c r="G41" s="136">
        <v>1.0775666443359999</v>
      </c>
      <c r="H41" s="136">
        <v>1.131332892509</v>
      </c>
      <c r="I41" s="136">
        <v>1.221531243274</v>
      </c>
      <c r="J41" s="136">
        <v>1.2948116693730001</v>
      </c>
      <c r="K41" s="136">
        <v>1.3688240294530001</v>
      </c>
      <c r="L41" s="136">
        <v>1.4613043243420001</v>
      </c>
      <c r="M41" s="136">
        <v>1.576734625864</v>
      </c>
    </row>
    <row r="42" spans="1:13">
      <c r="A42" s="141">
        <v>1987</v>
      </c>
      <c r="B42" s="136">
        <v>1.7044012927959999</v>
      </c>
      <c r="C42" s="136">
        <v>1.8273863901109999</v>
      </c>
      <c r="D42" s="136">
        <v>1.948152699385</v>
      </c>
      <c r="E42" s="136">
        <v>2.1186064597269998</v>
      </c>
      <c r="F42" s="136">
        <v>2.2783250588419999</v>
      </c>
      <c r="G42" s="136">
        <v>2.443145732803</v>
      </c>
      <c r="H42" s="136">
        <v>2.641021526516</v>
      </c>
      <c r="I42" s="136">
        <v>2.8568715486410001</v>
      </c>
      <c r="J42" s="136">
        <v>3.0450813948030002</v>
      </c>
      <c r="K42" s="136">
        <v>3.2988446335320001</v>
      </c>
      <c r="L42" s="136">
        <v>3.560511422667</v>
      </c>
      <c r="M42" s="136">
        <v>4.0863924586009999</v>
      </c>
    </row>
    <row r="43" spans="1:13">
      <c r="A43" s="141">
        <v>1988</v>
      </c>
      <c r="B43" s="136">
        <v>4.7182459356499997</v>
      </c>
      <c r="C43" s="136">
        <v>5.1117830400719999</v>
      </c>
      <c r="D43" s="136">
        <v>5.3735474255859996</v>
      </c>
      <c r="E43" s="136">
        <v>5.538940736801</v>
      </c>
      <c r="F43" s="136">
        <v>5.6461086882159996</v>
      </c>
      <c r="G43" s="136">
        <v>5.7612921365389997</v>
      </c>
      <c r="H43" s="136">
        <v>5.857456543164</v>
      </c>
      <c r="I43" s="136">
        <v>5.9113433427300004</v>
      </c>
      <c r="J43" s="136">
        <v>5.9451390220790001</v>
      </c>
      <c r="K43" s="136">
        <v>5.9904864830819999</v>
      </c>
      <c r="L43" s="136">
        <v>6.0706543465480003</v>
      </c>
      <c r="M43" s="136">
        <v>6.1973163857179996</v>
      </c>
    </row>
    <row r="44" spans="1:13">
      <c r="A44" s="141">
        <v>1989</v>
      </c>
      <c r="B44" s="136">
        <v>6.349023792963</v>
      </c>
      <c r="C44" s="136">
        <v>6.4351835425089998</v>
      </c>
      <c r="D44" s="136">
        <v>6.5049448988289997</v>
      </c>
      <c r="E44" s="136">
        <v>6.6022244447040004</v>
      </c>
      <c r="F44" s="136">
        <v>6.6930987691499997</v>
      </c>
      <c r="G44" s="136">
        <v>6.7743846367099998</v>
      </c>
      <c r="H44" s="136">
        <v>6.8421482176049997</v>
      </c>
      <c r="I44" s="136">
        <v>6.9073327757470002</v>
      </c>
      <c r="J44" s="136">
        <v>6.9733927950019998</v>
      </c>
      <c r="K44" s="136">
        <v>7.0765250152229999</v>
      </c>
      <c r="L44" s="136">
        <v>7.175855437159</v>
      </c>
      <c r="M44" s="136">
        <v>7.4180295787319999</v>
      </c>
    </row>
    <row r="45" spans="1:13">
      <c r="A45" s="141">
        <v>1990</v>
      </c>
      <c r="B45" s="136">
        <v>7.7760373017279996</v>
      </c>
      <c r="C45" s="136">
        <v>7.9521198537759998</v>
      </c>
      <c r="D45" s="136">
        <v>8.0923099196599999</v>
      </c>
      <c r="E45" s="136">
        <v>8.2154715493909993</v>
      </c>
      <c r="F45" s="136">
        <v>8.3588376756719995</v>
      </c>
      <c r="G45" s="136">
        <v>8.5429385894719996</v>
      </c>
      <c r="H45" s="136">
        <v>8.6987348337260002</v>
      </c>
      <c r="I45" s="136">
        <v>8.8469504416049993</v>
      </c>
      <c r="J45" s="136">
        <v>8.9730613687050003</v>
      </c>
      <c r="K45" s="136">
        <v>9.102059887647</v>
      </c>
      <c r="L45" s="136">
        <v>9.3437231026759999</v>
      </c>
      <c r="M45" s="136">
        <v>9.6382139538609994</v>
      </c>
    </row>
    <row r="46" spans="1:13">
      <c r="A46" s="141">
        <v>1991</v>
      </c>
      <c r="B46" s="136">
        <v>9.8838798948009998</v>
      </c>
      <c r="C46" s="136">
        <v>10.056424721909</v>
      </c>
      <c r="D46" s="136">
        <v>10.199839643789</v>
      </c>
      <c r="E46" s="136">
        <v>10.306687551197999</v>
      </c>
      <c r="F46" s="136">
        <v>10.407441671111</v>
      </c>
      <c r="G46" s="136">
        <v>10.516647583476001</v>
      </c>
      <c r="H46" s="136">
        <v>10.609584269261999</v>
      </c>
      <c r="I46" s="136">
        <v>10.683422977312</v>
      </c>
      <c r="J46" s="136">
        <v>10.789850374312</v>
      </c>
      <c r="K46" s="136">
        <v>10.915342738584</v>
      </c>
      <c r="L46" s="136">
        <v>11.186374096785</v>
      </c>
      <c r="M46" s="136">
        <v>11.449679866825999</v>
      </c>
    </row>
    <row r="47" spans="1:13">
      <c r="A47" s="141">
        <v>1992</v>
      </c>
      <c r="B47" s="136">
        <v>11.657778465389001</v>
      </c>
      <c r="C47" s="136">
        <v>11.795900435066001</v>
      </c>
      <c r="D47" s="136">
        <v>11.915947720289999</v>
      </c>
      <c r="E47" s="136">
        <v>12.022171319641</v>
      </c>
      <c r="F47" s="136">
        <v>12.101437891771999</v>
      </c>
      <c r="G47" s="136">
        <v>12.183345192186</v>
      </c>
      <c r="H47" s="136">
        <v>12.260272414519999</v>
      </c>
      <c r="I47" s="136">
        <v>12.335592231401</v>
      </c>
      <c r="J47" s="136">
        <v>12.442896524527001</v>
      </c>
      <c r="K47" s="136">
        <v>12.532493537792</v>
      </c>
      <c r="L47" s="136">
        <v>12.636620340687999</v>
      </c>
      <c r="M47" s="136">
        <v>12.816553481441</v>
      </c>
    </row>
    <row r="48" spans="1:13">
      <c r="A48" s="141">
        <v>1993</v>
      </c>
      <c r="B48" s="136">
        <v>12.977319763866999</v>
      </c>
      <c r="C48" s="136">
        <v>13.083345310799</v>
      </c>
      <c r="D48" s="136">
        <v>13.159593689429</v>
      </c>
      <c r="E48" s="136">
        <v>13.235480403514</v>
      </c>
      <c r="F48" s="136">
        <v>13.311137489729999</v>
      </c>
      <c r="G48" s="136">
        <v>13.385797123244</v>
      </c>
      <c r="H48" s="136">
        <v>13.450123440421001</v>
      </c>
      <c r="I48" s="136">
        <v>13.522112194855</v>
      </c>
      <c r="J48" s="136">
        <v>13.622260672231</v>
      </c>
      <c r="K48" s="136">
        <v>13.677973025024</v>
      </c>
      <c r="L48" s="136">
        <v>13.738302356338</v>
      </c>
      <c r="M48" s="136">
        <v>13.843054897126001</v>
      </c>
    </row>
    <row r="49" spans="1:13">
      <c r="A49" s="141">
        <v>1994</v>
      </c>
      <c r="B49" s="136">
        <v>13.950374980567</v>
      </c>
      <c r="C49" s="136">
        <v>14.022124062044</v>
      </c>
      <c r="D49" s="136">
        <v>14.094224762979</v>
      </c>
      <c r="E49" s="136">
        <v>14.163251304932</v>
      </c>
      <c r="F49" s="136">
        <v>14.231682244252999</v>
      </c>
      <c r="G49" s="136">
        <v>14.302894568965</v>
      </c>
      <c r="H49" s="136">
        <v>14.366326769868</v>
      </c>
      <c r="I49" s="136">
        <v>14.433286645443999</v>
      </c>
      <c r="J49" s="136">
        <v>14.535936644548</v>
      </c>
      <c r="K49" s="136">
        <v>14.612245304055</v>
      </c>
      <c r="L49" s="136">
        <v>14.690360856448001</v>
      </c>
      <c r="M49" s="136">
        <v>14.819204368158999</v>
      </c>
    </row>
    <row r="50" spans="1:13">
      <c r="A50" s="141">
        <v>1995</v>
      </c>
      <c r="B50" s="136">
        <v>15.376990944299999</v>
      </c>
      <c r="C50" s="136">
        <v>16.028707348708998</v>
      </c>
      <c r="D50" s="136">
        <v>16.973617202949999</v>
      </c>
      <c r="E50" s="136">
        <v>18.326133255310999</v>
      </c>
      <c r="F50" s="136">
        <v>19.092090190992</v>
      </c>
      <c r="G50" s="136">
        <v>19.698024268685</v>
      </c>
      <c r="H50" s="136">
        <v>20.099588355293999</v>
      </c>
      <c r="I50" s="136">
        <v>20.432981265710001</v>
      </c>
      <c r="J50" s="136">
        <v>20.855642530130002</v>
      </c>
      <c r="K50" s="136">
        <v>21.284762116614999</v>
      </c>
      <c r="L50" s="136">
        <v>21.809608384348</v>
      </c>
      <c r="M50" s="136">
        <v>22.520167271192001</v>
      </c>
    </row>
    <row r="51" spans="1:13">
      <c r="A51" s="141">
        <v>1996</v>
      </c>
      <c r="B51" s="136">
        <v>23.329753761294</v>
      </c>
      <c r="C51" s="136">
        <v>23.874262028762001</v>
      </c>
      <c r="D51" s="136">
        <v>24.399825880352999</v>
      </c>
      <c r="E51" s="136">
        <v>25.093449617204001</v>
      </c>
      <c r="F51" s="136">
        <v>25.550842302962</v>
      </c>
      <c r="G51" s="136">
        <v>25.966901728547001</v>
      </c>
      <c r="H51" s="136">
        <v>26.336030688063001</v>
      </c>
      <c r="I51" s="136">
        <v>26.686071714930002</v>
      </c>
      <c r="J51" s="136">
        <v>27.112751490396999</v>
      </c>
      <c r="K51" s="136">
        <v>27.451167539621</v>
      </c>
      <c r="L51" s="136">
        <v>27.867083448433998</v>
      </c>
      <c r="M51" s="136">
        <v>28.759336453704002</v>
      </c>
    </row>
    <row r="52" spans="1:13">
      <c r="A52" s="141">
        <v>1997</v>
      </c>
      <c r="B52" s="136">
        <v>29.498886028859999</v>
      </c>
      <c r="C52" s="136">
        <v>29.994598091509001</v>
      </c>
      <c r="D52" s="136">
        <v>30.367889073663001</v>
      </c>
      <c r="E52" s="136">
        <v>30.695971811728999</v>
      </c>
      <c r="F52" s="136">
        <v>30.976119445603</v>
      </c>
      <c r="G52" s="136">
        <v>31.250956912307998</v>
      </c>
      <c r="H52" s="136">
        <v>31.523211040861</v>
      </c>
      <c r="I52" s="136">
        <v>31.803502196688001</v>
      </c>
      <c r="J52" s="136">
        <v>32.199612588994</v>
      </c>
      <c r="K52" s="136">
        <v>32.456940823078</v>
      </c>
      <c r="L52" s="136">
        <v>32.820042010843999</v>
      </c>
      <c r="M52" s="136">
        <v>33.279874507621003</v>
      </c>
    </row>
    <row r="53" spans="1:13">
      <c r="A53" s="141">
        <v>1998</v>
      </c>
      <c r="B53" s="136">
        <v>34.003924110859998</v>
      </c>
      <c r="C53" s="136">
        <v>34.599237843852997</v>
      </c>
      <c r="D53" s="136">
        <v>35.004533397604</v>
      </c>
      <c r="E53" s="136">
        <v>35.332042063402</v>
      </c>
      <c r="F53" s="136">
        <v>35.613481363761998</v>
      </c>
      <c r="G53" s="136">
        <v>36.034420411382001</v>
      </c>
      <c r="H53" s="136">
        <v>36.381878110460001</v>
      </c>
      <c r="I53" s="136">
        <v>36.731632103784001</v>
      </c>
      <c r="J53" s="136">
        <v>37.327376387091</v>
      </c>
      <c r="K53" s="136">
        <v>37.862268927258</v>
      </c>
      <c r="L53" s="136">
        <v>38.532786225594002</v>
      </c>
      <c r="M53" s="136">
        <v>39.472974324694</v>
      </c>
    </row>
    <row r="54" spans="1:13">
      <c r="A54" s="141">
        <v>1999</v>
      </c>
      <c r="B54" s="136">
        <v>40.469770280539997</v>
      </c>
      <c r="C54" s="136">
        <v>41.013642812363997</v>
      </c>
      <c r="D54" s="136">
        <v>41.394683783067002</v>
      </c>
      <c r="E54" s="136">
        <v>41.774576609237002</v>
      </c>
      <c r="F54" s="136">
        <v>42.02587707675</v>
      </c>
      <c r="G54" s="136">
        <v>42.302006204759003</v>
      </c>
      <c r="H54" s="136">
        <v>42.581579771548</v>
      </c>
      <c r="I54" s="136">
        <v>42.821255256237997</v>
      </c>
      <c r="J54" s="136">
        <v>43.235018392756999</v>
      </c>
      <c r="K54" s="136">
        <v>43.508851226518999</v>
      </c>
      <c r="L54" s="136">
        <v>43.895776447019998</v>
      </c>
      <c r="M54" s="136">
        <v>44.335516388565999</v>
      </c>
    </row>
    <row r="55" spans="1:13">
      <c r="A55" s="141">
        <v>2000</v>
      </c>
      <c r="B55" s="136">
        <v>44.930830116377997</v>
      </c>
      <c r="C55" s="136">
        <v>45.329380314521998</v>
      </c>
      <c r="D55" s="136">
        <v>45.580680782035003</v>
      </c>
      <c r="E55" s="136">
        <v>45.840018271642002</v>
      </c>
      <c r="F55" s="136">
        <v>46.011379073729003</v>
      </c>
      <c r="G55" s="136">
        <v>46.283920241006001</v>
      </c>
      <c r="H55" s="136">
        <v>46.464466209717997</v>
      </c>
      <c r="I55" s="136">
        <v>46.719785188278003</v>
      </c>
      <c r="J55" s="136">
        <v>47.061071604014998</v>
      </c>
      <c r="K55" s="136">
        <v>47.385135825852998</v>
      </c>
      <c r="L55" s="136">
        <v>47.790287862832997</v>
      </c>
      <c r="M55" s="136">
        <v>48.307671180741004</v>
      </c>
    </row>
    <row r="56" spans="1:13">
      <c r="A56" s="141">
        <v>2001</v>
      </c>
      <c r="B56" s="136">
        <v>48.575476247933999</v>
      </c>
      <c r="C56" s="136">
        <v>48.543328159565</v>
      </c>
      <c r="D56" s="136">
        <v>48.850887781723998</v>
      </c>
      <c r="E56" s="136">
        <v>49.097308632382997</v>
      </c>
      <c r="F56" s="136">
        <v>49.209970463624998</v>
      </c>
      <c r="G56" s="136">
        <v>49.326363767191999</v>
      </c>
      <c r="H56" s="136">
        <v>49.198201964029998</v>
      </c>
      <c r="I56" s="136">
        <v>49.489687547186001</v>
      </c>
      <c r="J56" s="136">
        <v>49.950381149771999</v>
      </c>
      <c r="K56" s="136">
        <v>50.176135367754</v>
      </c>
      <c r="L56" s="136">
        <v>50.365148908872001</v>
      </c>
      <c r="M56" s="136">
        <v>50.434898785092997</v>
      </c>
    </row>
    <row r="57" spans="1:13">
      <c r="A57" s="141">
        <v>2002</v>
      </c>
      <c r="B57" s="136">
        <v>50.900472009715998</v>
      </c>
      <c r="C57" s="136">
        <v>50.867749849081001</v>
      </c>
      <c r="D57" s="136">
        <v>51.127948444495999</v>
      </c>
      <c r="E57" s="136">
        <v>51.407234972562001</v>
      </c>
      <c r="F57" s="136">
        <v>51.511429231397997</v>
      </c>
      <c r="G57" s="136">
        <v>51.762586176958997</v>
      </c>
      <c r="H57" s="136">
        <v>51.911181353361997</v>
      </c>
      <c r="I57" s="136">
        <v>52.108560301263999</v>
      </c>
      <c r="J57" s="136">
        <v>52.421983564994001</v>
      </c>
      <c r="K57" s="136">
        <v>52.653036086686001</v>
      </c>
      <c r="L57" s="136">
        <v>53.078877281373998</v>
      </c>
      <c r="M57" s="136">
        <v>53.309929803065003</v>
      </c>
    </row>
    <row r="58" spans="1:13">
      <c r="A58" s="141">
        <v>2003</v>
      </c>
      <c r="B58" s="136">
        <v>53.525440675315998</v>
      </c>
      <c r="C58" s="136">
        <v>53.674122454969996</v>
      </c>
      <c r="D58" s="136">
        <v>54.012930412785998</v>
      </c>
      <c r="E58" s="136">
        <v>54.105144199469997</v>
      </c>
      <c r="F58" s="136">
        <v>53.930559670748998</v>
      </c>
      <c r="G58" s="136">
        <v>53.975112399147001</v>
      </c>
      <c r="H58" s="136">
        <v>54.053338701333999</v>
      </c>
      <c r="I58" s="136">
        <v>54.215489910502001</v>
      </c>
      <c r="J58" s="136">
        <v>54.538238163896999</v>
      </c>
      <c r="K58" s="136">
        <v>54.738207386707003</v>
      </c>
      <c r="L58" s="136">
        <v>55.192541605370003</v>
      </c>
      <c r="M58" s="136">
        <v>55.429810786837997</v>
      </c>
    </row>
    <row r="59" spans="1:13">
      <c r="A59" s="141">
        <v>2004</v>
      </c>
      <c r="B59" s="136">
        <v>55.774317349450001</v>
      </c>
      <c r="C59" s="136">
        <v>56.107944757452998</v>
      </c>
      <c r="D59" s="136">
        <v>56.298070935616998</v>
      </c>
      <c r="E59" s="136">
        <v>56.383031952562</v>
      </c>
      <c r="F59" s="136">
        <v>56.241602942646999</v>
      </c>
      <c r="G59" s="136">
        <v>56.331744509406001</v>
      </c>
      <c r="H59" s="136">
        <v>56.479390179097003</v>
      </c>
      <c r="I59" s="136">
        <v>56.828041181560003</v>
      </c>
      <c r="J59" s="136">
        <v>57.297917049664001</v>
      </c>
      <c r="K59" s="136">
        <v>57.694747165395</v>
      </c>
      <c r="L59" s="136">
        <v>58.186899397696997</v>
      </c>
      <c r="M59" s="136">
        <v>58.307088153376</v>
      </c>
    </row>
    <row r="60" spans="1:13">
      <c r="A60" s="141">
        <v>2005</v>
      </c>
      <c r="B60" s="136">
        <v>58.309160373300998</v>
      </c>
      <c r="C60" s="136">
        <v>58.503430991316002</v>
      </c>
      <c r="D60" s="136">
        <v>58.767120976834001</v>
      </c>
      <c r="E60" s="136">
        <v>58.976415189308</v>
      </c>
      <c r="F60" s="136">
        <v>58.828251464635997</v>
      </c>
      <c r="G60" s="136">
        <v>58.771783471665998</v>
      </c>
      <c r="H60" s="136">
        <v>59.001799883395002</v>
      </c>
      <c r="I60" s="136">
        <v>59.072255360862002</v>
      </c>
      <c r="J60" s="136">
        <v>59.309006487348</v>
      </c>
      <c r="K60" s="136">
        <v>59.454579937113998</v>
      </c>
      <c r="L60" s="136">
        <v>59.882493351727</v>
      </c>
      <c r="M60" s="136">
        <v>60.250312388501001</v>
      </c>
    </row>
    <row r="61" spans="1:13">
      <c r="A61" s="141">
        <v>2006</v>
      </c>
      <c r="B61" s="136">
        <v>60.603625885795999</v>
      </c>
      <c r="C61" s="136">
        <v>60.696357727462001</v>
      </c>
      <c r="D61" s="136">
        <v>60.772511809722999</v>
      </c>
      <c r="E61" s="136">
        <v>60.861617266518998</v>
      </c>
      <c r="F61" s="136">
        <v>60.590674511262002</v>
      </c>
      <c r="G61" s="136">
        <v>60.642998064380002</v>
      </c>
      <c r="H61" s="136">
        <v>60.809293713400997</v>
      </c>
      <c r="I61" s="136">
        <v>61.119608647242003</v>
      </c>
      <c r="J61" s="136">
        <v>61.736612130056002</v>
      </c>
      <c r="K61" s="136">
        <v>62.006518775350997</v>
      </c>
      <c r="L61" s="136">
        <v>62.331857303652001</v>
      </c>
      <c r="M61" s="136">
        <v>62.692423570686003</v>
      </c>
    </row>
    <row r="62" spans="1:13">
      <c r="A62" s="141">
        <v>2007</v>
      </c>
      <c r="B62" s="136">
        <v>63.016207934043997</v>
      </c>
      <c r="C62" s="136">
        <v>63.192346627710997</v>
      </c>
      <c r="D62" s="136">
        <v>63.329113142792998</v>
      </c>
      <c r="E62" s="136">
        <v>63.291295129151997</v>
      </c>
      <c r="F62" s="136">
        <v>62.982534360255002</v>
      </c>
      <c r="G62" s="136">
        <v>63.058170387535</v>
      </c>
      <c r="H62" s="136">
        <v>63.326004812904003</v>
      </c>
      <c r="I62" s="136">
        <v>63.583996193627002</v>
      </c>
      <c r="J62" s="136">
        <v>64.077702590875006</v>
      </c>
      <c r="K62" s="136">
        <v>64.327405091895997</v>
      </c>
      <c r="L62" s="136">
        <v>64.781221255576995</v>
      </c>
      <c r="M62" s="136">
        <v>65.049055680945997</v>
      </c>
    </row>
    <row r="63" spans="1:13">
      <c r="A63" s="141">
        <v>2008</v>
      </c>
      <c r="B63" s="136">
        <v>65.350563680104003</v>
      </c>
      <c r="C63" s="136">
        <v>65.544834298119</v>
      </c>
      <c r="D63" s="136">
        <v>66.019890716036002</v>
      </c>
      <c r="E63" s="136">
        <v>66.170126660633997</v>
      </c>
      <c r="F63" s="136">
        <v>66.098635073205003</v>
      </c>
      <c r="G63" s="136">
        <v>66.372168103369006</v>
      </c>
      <c r="H63" s="136">
        <v>66.742059360067998</v>
      </c>
      <c r="I63" s="136">
        <v>67.127492266209003</v>
      </c>
      <c r="J63" s="136">
        <v>67.584934814760004</v>
      </c>
      <c r="K63" s="136">
        <v>68.045485693200007</v>
      </c>
      <c r="L63" s="136">
        <v>68.818941780386993</v>
      </c>
      <c r="M63" s="136">
        <v>69.295552363249001</v>
      </c>
    </row>
    <row r="64" spans="1:13">
      <c r="A64" s="141">
        <v>2009</v>
      </c>
      <c r="B64" s="136">
        <v>69.456149407474001</v>
      </c>
      <c r="C64" s="136">
        <v>69.609493681960004</v>
      </c>
      <c r="D64" s="136">
        <v>70.009950182560999</v>
      </c>
      <c r="E64" s="136">
        <v>70.254990188749005</v>
      </c>
      <c r="F64" s="136">
        <v>70.050358471107998</v>
      </c>
      <c r="G64" s="136">
        <v>70.179354161469007</v>
      </c>
      <c r="H64" s="136">
        <v>70.370516449595002</v>
      </c>
      <c r="I64" s="136">
        <v>70.538884318540994</v>
      </c>
      <c r="J64" s="136">
        <v>70.892715870817995</v>
      </c>
      <c r="K64" s="136">
        <v>71.107190633106001</v>
      </c>
      <c r="L64" s="136">
        <v>71.476045779843005</v>
      </c>
      <c r="M64" s="136">
        <v>71.771855174205001</v>
      </c>
    </row>
    <row r="65" spans="1:13">
      <c r="A65" s="141">
        <v>2010</v>
      </c>
      <c r="B65" s="136">
        <v>72.552045976151007</v>
      </c>
      <c r="C65" s="136">
        <v>72.971670511062001</v>
      </c>
      <c r="D65" s="136">
        <v>73.489725492434005</v>
      </c>
      <c r="E65" s="136">
        <v>73.255564640854004</v>
      </c>
      <c r="F65" s="136">
        <v>72.793977652452</v>
      </c>
      <c r="G65" s="136">
        <v>72.771183233271003</v>
      </c>
      <c r="H65" s="136">
        <v>72.929190002590005</v>
      </c>
      <c r="I65" s="136">
        <v>73.131749500306</v>
      </c>
      <c r="J65" s="136">
        <v>73.515110186520999</v>
      </c>
      <c r="K65" s="136">
        <v>73.968926350203006</v>
      </c>
      <c r="L65" s="136">
        <v>74.561581248891997</v>
      </c>
      <c r="M65" s="136">
        <v>74.930954450610002</v>
      </c>
    </row>
    <row r="66" spans="1:13">
      <c r="A66" s="141">
        <v>2011</v>
      </c>
      <c r="B66" s="137">
        <v>75.295991345633993</v>
      </c>
      <c r="C66" s="137">
        <v>75.578460244005001</v>
      </c>
      <c r="D66" s="137">
        <v>75.723450928540998</v>
      </c>
      <c r="E66" s="137">
        <v>75.717440951979995</v>
      </c>
      <c r="F66" s="137">
        <v>75.159264378868997</v>
      </c>
      <c r="G66" s="137">
        <v>75.155508143518006</v>
      </c>
      <c r="H66" s="137">
        <v>75.516106737184003</v>
      </c>
      <c r="I66" s="137">
        <v>75.635555021334994</v>
      </c>
      <c r="J66" s="137">
        <v>75.821113047658997</v>
      </c>
      <c r="K66" s="137">
        <v>76.332712302421996</v>
      </c>
      <c r="L66" s="137">
        <v>77.158332832501998</v>
      </c>
      <c r="M66" s="137">
        <v>77.792385359696993</v>
      </c>
    </row>
    <row r="67" spans="1:13">
      <c r="A67" s="141">
        <v>2012</v>
      </c>
      <c r="B67" s="137">
        <v>78.343049462107004</v>
      </c>
      <c r="C67" s="137">
        <v>78.502313840976001</v>
      </c>
      <c r="D67" s="137">
        <v>78.547388665184002</v>
      </c>
      <c r="E67" s="137">
        <v>78.300979626179995</v>
      </c>
      <c r="F67" s="137">
        <v>78.053819340104994</v>
      </c>
      <c r="G67" s="137">
        <v>78.413666686699997</v>
      </c>
      <c r="H67" s="137">
        <v>78.853897469800003</v>
      </c>
      <c r="I67" s="138">
        <v>79.090540296892996</v>
      </c>
      <c r="J67" s="137">
        <v>79.439118937436007</v>
      </c>
      <c r="K67" s="137">
        <v>79.841036119959</v>
      </c>
      <c r="L67" s="138">
        <v>80.383436504597995</v>
      </c>
      <c r="M67" s="138">
        <v>80.568243283851004</v>
      </c>
    </row>
    <row r="68" spans="1:13">
      <c r="A68" s="141">
        <v>2013</v>
      </c>
      <c r="B68" s="137">
        <v>80.892782018150001</v>
      </c>
      <c r="C68" s="137">
        <v>81.290942965322003</v>
      </c>
      <c r="D68" s="137">
        <v>81.887433139010994</v>
      </c>
      <c r="E68" s="137">
        <v>81.941522928061005</v>
      </c>
      <c r="F68" s="137">
        <v>81.668820241600997</v>
      </c>
      <c r="G68" s="139">
        <v>81.619237934972006</v>
      </c>
      <c r="H68" s="139">
        <v>81.592193040447</v>
      </c>
      <c r="I68" s="140">
        <v>81.824328385119003</v>
      </c>
      <c r="J68" s="139">
        <v>82.132339683875003</v>
      </c>
      <c r="K68" s="141">
        <v>82.522988160346003</v>
      </c>
      <c r="L68" s="140">
        <v>83.292265160165996</v>
      </c>
      <c r="M68" s="140">
        <v>83.770058296773001</v>
      </c>
    </row>
    <row r="69" spans="1:13">
      <c r="A69" s="141">
        <v>2014</v>
      </c>
      <c r="B69" s="137">
        <v>84.519051625699007</v>
      </c>
      <c r="C69" s="137">
        <v>84.733157040687999</v>
      </c>
      <c r="D69" s="137">
        <v>84.965292385360002</v>
      </c>
      <c r="E69" s="137">
        <v>84.806779253561004</v>
      </c>
      <c r="F69" s="142">
        <v>84.535579061242004</v>
      </c>
      <c r="G69" s="139">
        <v>84.682072239918</v>
      </c>
      <c r="H69" s="139">
        <v>84.914958831660996</v>
      </c>
      <c r="I69" s="139">
        <v>85.219965142136004</v>
      </c>
      <c r="J69" s="139">
        <v>85.596339924274005</v>
      </c>
      <c r="K69" s="141">
        <v>86.069625578460005</v>
      </c>
      <c r="L69" s="140">
        <v>86.763777871266001</v>
      </c>
      <c r="M69" s="140">
        <v>87.188983712964003</v>
      </c>
    </row>
    <row r="70" spans="1:13">
      <c r="A70" s="141">
        <v>2015</v>
      </c>
      <c r="B70" s="137">
        <v>87.110102770598999</v>
      </c>
      <c r="C70" s="137">
        <v>87.275377126028999</v>
      </c>
      <c r="D70" s="137">
        <v>87.630716990203993</v>
      </c>
      <c r="E70" s="137">
        <v>87.403840375022995</v>
      </c>
      <c r="F70" s="139">
        <v>86.967365827272999</v>
      </c>
      <c r="G70" s="139">
        <v>87.113107758880005</v>
      </c>
      <c r="H70" s="139">
        <v>87.240819760803006</v>
      </c>
      <c r="I70" s="139">
        <v>87.424875292986002</v>
      </c>
      <c r="J70" s="139">
        <v>87.752419015566005</v>
      </c>
      <c r="K70" s="141">
        <v>88.203918504718004</v>
      </c>
      <c r="L70" s="140">
        <v>88.685467876675006</v>
      </c>
      <c r="M70" s="140">
        <v>89.046817717411002</v>
      </c>
    </row>
    <row r="71" spans="1:13">
      <c r="A71" s="141">
        <v>2016</v>
      </c>
      <c r="B71" s="137">
        <v>89.386381393112998</v>
      </c>
      <c r="C71" s="137">
        <v>89.777781116653998</v>
      </c>
      <c r="D71" s="137">
        <v>89.910000600998004</v>
      </c>
      <c r="E71" s="137">
        <v>89.625277961416003</v>
      </c>
      <c r="F71" s="139">
        <v>89.225614520102994</v>
      </c>
      <c r="G71" s="139">
        <v>89.324027886291006</v>
      </c>
      <c r="H71" s="139">
        <v>89.556914478034003</v>
      </c>
      <c r="I71" s="139">
        <v>89.809333493598999</v>
      </c>
      <c r="J71" s="139">
        <v>90.357743854798997</v>
      </c>
      <c r="K71" s="141">
        <v>90.906154215998995</v>
      </c>
      <c r="L71" s="140">
        <v>91.616833944348002</v>
      </c>
      <c r="M71" s="140">
        <v>92.039034797764003</v>
      </c>
    </row>
    <row r="72" spans="1:13">
      <c r="A72" s="141">
        <v>2017</v>
      </c>
      <c r="B72" s="137">
        <v>93.603882444858996</v>
      </c>
      <c r="C72" s="137">
        <v>94.144780335356998</v>
      </c>
      <c r="D72" s="137">
        <v>94.722489332292</v>
      </c>
      <c r="E72" s="137">
        <v>94.838932628162993</v>
      </c>
      <c r="F72" s="139">
        <v>94.725494320571997</v>
      </c>
      <c r="G72" s="139">
        <v>94.963639641805003</v>
      </c>
      <c r="H72" s="139">
        <v>95.322735741331002</v>
      </c>
      <c r="I72" s="139">
        <v>95.793767654305995</v>
      </c>
      <c r="J72" s="139">
        <v>96.093515235290994</v>
      </c>
      <c r="K72" s="141">
        <v>96.698269126750006</v>
      </c>
      <c r="L72" s="140">
        <v>97.695173988822006</v>
      </c>
      <c r="M72" s="140">
        <v>98.272882985755999</v>
      </c>
    </row>
    <row r="73" spans="1:13">
      <c r="A73" s="141">
        <v>2018</v>
      </c>
      <c r="B73" s="137">
        <v>98.794999699501005</v>
      </c>
      <c r="C73" s="137">
        <v>99.171374481640001</v>
      </c>
      <c r="D73" s="137">
        <v>99.492156980588007</v>
      </c>
      <c r="E73" s="137">
        <v>99.154847046097004</v>
      </c>
      <c r="F73" s="139">
        <v>98.994080173086999</v>
      </c>
      <c r="G73" s="139">
        <v>99.376464931786998</v>
      </c>
      <c r="H73" s="139">
        <v>99.909099104513999</v>
      </c>
      <c r="I73" s="139">
        <v>100.492</v>
      </c>
      <c r="J73" s="139">
        <v>100.917</v>
      </c>
      <c r="K73" s="141">
        <v>101.44</v>
      </c>
      <c r="L73" s="140">
        <v>102.303</v>
      </c>
      <c r="M73" s="140">
        <v>103.02</v>
      </c>
    </row>
    <row r="74" spans="1:13">
      <c r="A74" s="141">
        <v>2019</v>
      </c>
      <c r="B74" s="137">
        <v>103.108</v>
      </c>
      <c r="C74" s="137">
        <v>103.07899999999999</v>
      </c>
      <c r="D74" s="137">
        <v>103.476</v>
      </c>
      <c r="E74" s="137">
        <v>103.53100000000001</v>
      </c>
      <c r="F74" s="139">
        <v>103.233</v>
      </c>
      <c r="G74" s="139">
        <v>103.29900000000001</v>
      </c>
      <c r="H74" s="139">
        <v>103.687</v>
      </c>
      <c r="I74" s="139">
        <v>103.67</v>
      </c>
      <c r="J74" s="139">
        <v>103.94199999999999</v>
      </c>
      <c r="K74" s="143">
        <v>104.503</v>
      </c>
      <c r="L74" s="143">
        <v>105.346</v>
      </c>
      <c r="M74" s="144">
        <v>105.934</v>
      </c>
    </row>
    <row r="75" spans="1:13">
      <c r="A75" s="141">
        <v>2020</v>
      </c>
      <c r="B75" s="137">
        <v>106.447</v>
      </c>
      <c r="C75" s="137">
        <v>106.889</v>
      </c>
      <c r="D75" s="137">
        <v>106.83799999999999</v>
      </c>
      <c r="E75" s="145">
        <v>105.755</v>
      </c>
      <c r="F75" s="137">
        <v>106.16200000000001</v>
      </c>
      <c r="G75" s="137">
        <v>106.74299999999999</v>
      </c>
      <c r="H75" s="137">
        <v>107.444</v>
      </c>
      <c r="I75" s="137">
        <v>107.867</v>
      </c>
      <c r="J75" s="137">
        <v>108.114</v>
      </c>
      <c r="K75" s="145">
        <v>108.774</v>
      </c>
      <c r="L75" s="146">
        <v>108.85599999999999</v>
      </c>
      <c r="M75" s="146">
        <v>109.271</v>
      </c>
    </row>
    <row r="76" spans="1:13">
      <c r="A76" s="141">
        <v>2021</v>
      </c>
      <c r="B76" s="137">
        <v>110.21</v>
      </c>
      <c r="C76" s="137">
        <v>110.907</v>
      </c>
      <c r="D76" s="137">
        <v>111.824</v>
      </c>
      <c r="E76" s="137">
        <v>112.19</v>
      </c>
      <c r="F76" s="137">
        <v>112.419</v>
      </c>
      <c r="G76" s="137">
        <v>113.018</v>
      </c>
      <c r="H76" s="137">
        <v>113.682</v>
      </c>
      <c r="I76" s="137">
        <v>113.899</v>
      </c>
      <c r="J76" s="137">
        <v>114.601</v>
      </c>
      <c r="K76" s="145">
        <v>115.56100000000001</v>
      </c>
      <c r="L76" s="146">
        <v>116.884</v>
      </c>
      <c r="M76" s="146">
        <v>117.30800000000001</v>
      </c>
    </row>
    <row r="77" spans="1:13">
      <c r="A77" s="141">
        <v>2022</v>
      </c>
      <c r="B77" s="137">
        <v>118.002</v>
      </c>
      <c r="C77" s="137">
        <v>118.98099999999999</v>
      </c>
      <c r="D77" s="137">
        <v>120.15900000000001</v>
      </c>
      <c r="E77" s="145">
        <v>120.809</v>
      </c>
      <c r="F77" s="137">
        <v>121.02200000000001</v>
      </c>
      <c r="G77" s="145">
        <v>122.044</v>
      </c>
      <c r="H77" s="145">
        <v>122.94799999999999</v>
      </c>
      <c r="I77" s="137">
        <v>123.803</v>
      </c>
      <c r="J77" s="137">
        <v>124.571</v>
      </c>
      <c r="K77" s="137">
        <v>125.276</v>
      </c>
      <c r="L77" s="146">
        <v>125.997</v>
      </c>
      <c r="M77" s="146">
        <v>126.47799999999999</v>
      </c>
    </row>
    <row r="78" spans="1:13">
      <c r="A78" s="141">
        <v>2023</v>
      </c>
      <c r="B78" s="137">
        <v>127.336</v>
      </c>
      <c r="C78" s="147">
        <v>128.04599999999999</v>
      </c>
      <c r="D78" s="147">
        <v>128.38900000000001</v>
      </c>
      <c r="E78" s="148">
        <v>128.363</v>
      </c>
      <c r="F78" s="145">
        <v>128.084</v>
      </c>
      <c r="G78" s="145">
        <v>128.214</v>
      </c>
      <c r="H78" s="137">
        <v>128.83199999999999</v>
      </c>
      <c r="I78" s="137">
        <v>129.54499999999999</v>
      </c>
      <c r="J78" s="137">
        <v>130.12</v>
      </c>
      <c r="K78" s="137">
        <v>130.60900000000001</v>
      </c>
      <c r="L78" s="137">
        <v>131.44499999999999</v>
      </c>
      <c r="M78" s="137">
        <v>132.37299999999999</v>
      </c>
    </row>
    <row r="79" spans="1:13" ht="12">
      <c r="A79" s="141">
        <v>2024</v>
      </c>
      <c r="B79" s="137">
        <v>133.55500000000001</v>
      </c>
      <c r="C79" s="147">
        <v>133.68100000000001</v>
      </c>
      <c r="D79" s="147">
        <v>134.065</v>
      </c>
      <c r="E79" s="148">
        <v>134.33600000000001</v>
      </c>
      <c r="F79" s="145">
        <v>134.08699999999999</v>
      </c>
      <c r="G79" s="145">
        <v>134.59399999999999</v>
      </c>
      <c r="H79" s="230">
        <v>136.00299999999999</v>
      </c>
      <c r="I79" s="230">
        <v>136.01300000000001</v>
      </c>
      <c r="J79" s="230">
        <v>136.08000000000001</v>
      </c>
      <c r="K79" s="231">
        <v>136.828</v>
      </c>
      <c r="L79" s="231">
        <v>137.42400000000001</v>
      </c>
      <c r="M79" s="286">
        <v>137.94900000000001</v>
      </c>
    </row>
    <row r="81" spans="1:2">
      <c r="A81" s="209"/>
    </row>
    <row r="82" spans="1:2">
      <c r="A82" s="149"/>
      <c r="B82" s="150"/>
    </row>
  </sheetData>
  <phoneticPr fontId="6" type="noConversion"/>
  <pageMargins left="0.75" right="0.75" top="1" bottom="1" header="0" footer="0"/>
  <pageSetup scale="48"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2:G161"/>
  <sheetViews>
    <sheetView topLeftCell="B103" zoomScale="115" zoomScaleNormal="115" workbookViewId="0">
      <selection activeCell="F153" sqref="F153"/>
    </sheetView>
  </sheetViews>
  <sheetFormatPr baseColWidth="10" defaultColWidth="11.42578125" defaultRowHeight="12.75" outlineLevelRow="1"/>
  <cols>
    <col min="1" max="1" width="61.42578125" style="4" customWidth="1"/>
    <col min="2" max="2" width="47" style="3" customWidth="1"/>
    <col min="3" max="3" width="17.7109375" style="5" bestFit="1" customWidth="1"/>
    <col min="4" max="4" width="14.85546875" style="3" bestFit="1" customWidth="1"/>
    <col min="5" max="5" width="14.28515625" style="3" bestFit="1" customWidth="1"/>
    <col min="6" max="6" width="15.140625" style="3" bestFit="1" customWidth="1"/>
    <col min="7" max="7" width="12.7109375" style="3" bestFit="1" customWidth="1"/>
    <col min="8" max="16384" width="11.42578125" style="3"/>
  </cols>
  <sheetData>
    <row r="2" spans="1:7">
      <c r="A2" s="2" t="s">
        <v>349</v>
      </c>
      <c r="B2" s="2"/>
    </row>
    <row r="3" spans="1:7">
      <c r="A3" s="2" t="s">
        <v>377</v>
      </c>
      <c r="B3" s="2"/>
    </row>
    <row r="4" spans="1:7">
      <c r="A4" s="2" t="s">
        <v>378</v>
      </c>
      <c r="B4" s="2"/>
    </row>
    <row r="5" spans="1:7">
      <c r="A5" s="2" t="s">
        <v>386</v>
      </c>
      <c r="B5" s="2"/>
    </row>
    <row r="8" spans="1:7">
      <c r="A8" s="7" t="s">
        <v>44</v>
      </c>
      <c r="C8" s="297">
        <f>SUM(C9:C37)+C38+C39</f>
        <v>12203476.639645085</v>
      </c>
      <c r="E8" s="3">
        <v>12166939</v>
      </c>
      <c r="F8" s="226" t="s">
        <v>862</v>
      </c>
      <c r="G8" s="32">
        <f>+E9+E10+E18+E30</f>
        <v>12166939.140000001</v>
      </c>
    </row>
    <row r="9" spans="1:7" hidden="1" outlineLevel="1">
      <c r="A9" s="222" t="s">
        <v>454</v>
      </c>
      <c r="B9" s="56"/>
      <c r="C9" s="13">
        <f>+SUMIF(BZ!$E:$E,A9,BZ!$L:$L)</f>
        <v>348787.81</v>
      </c>
      <c r="E9" s="32">
        <v>348787.81</v>
      </c>
      <c r="F9" s="3" t="s">
        <v>860</v>
      </c>
    </row>
    <row r="10" spans="1:7" ht="16.5" hidden="1" outlineLevel="1">
      <c r="A10" s="222" t="s">
        <v>110</v>
      </c>
      <c r="B10" s="56"/>
      <c r="C10" s="13">
        <f>+SUMIF(BZ!$E:$E,A10,BZ!$L:$L)</f>
        <v>65250.86</v>
      </c>
      <c r="E10" s="242">
        <v>65250.86</v>
      </c>
      <c r="F10" s="3" t="s">
        <v>860</v>
      </c>
    </row>
    <row r="11" spans="1:7" hidden="1" outlineLevel="1">
      <c r="A11" s="222" t="s">
        <v>455</v>
      </c>
      <c r="B11" s="56"/>
      <c r="C11" s="13">
        <f>+SUMIF(BZ!$E:$E,A11,BZ!$L:$L)</f>
        <v>0</v>
      </c>
    </row>
    <row r="12" spans="1:7" hidden="1" outlineLevel="1">
      <c r="A12" s="222" t="s">
        <v>456</v>
      </c>
      <c r="B12" s="56"/>
      <c r="C12" s="13">
        <f>+SUMIF(BZ!$E:$E,A12,BZ!$L:$L)</f>
        <v>0</v>
      </c>
    </row>
    <row r="13" spans="1:7" hidden="1" outlineLevel="1">
      <c r="A13" s="222" t="s">
        <v>457</v>
      </c>
      <c r="B13" s="56"/>
      <c r="C13" s="13">
        <f>+SUMIF(BZ!$E:$E,A13,BZ!$L:$L)</f>
        <v>0</v>
      </c>
      <c r="E13" s="226"/>
    </row>
    <row r="14" spans="1:7" hidden="1" outlineLevel="1">
      <c r="A14" s="222" t="s">
        <v>458</v>
      </c>
      <c r="B14" s="56"/>
      <c r="C14" s="13">
        <f>+SUMIF(BZ!$E:$E,A14,BZ!$L:$L)</f>
        <v>0</v>
      </c>
    </row>
    <row r="15" spans="1:7" hidden="1" outlineLevel="1">
      <c r="A15" s="222" t="s">
        <v>459</v>
      </c>
      <c r="B15" s="56"/>
      <c r="C15" s="13">
        <f>+SUMIF(BZ!$E:$E,A15,BZ!$L:$L)</f>
        <v>0</v>
      </c>
    </row>
    <row r="16" spans="1:7" hidden="1" outlineLevel="1">
      <c r="A16" s="222" t="s">
        <v>460</v>
      </c>
      <c r="B16" s="56"/>
      <c r="C16" s="13">
        <f>+SUMIF(BZ!$E:$E,A16,BZ!$L:$L)</f>
        <v>0</v>
      </c>
      <c r="E16" s="31"/>
    </row>
    <row r="17" spans="1:7" hidden="1" outlineLevel="1">
      <c r="A17" s="222" t="s">
        <v>107</v>
      </c>
      <c r="B17" s="56"/>
      <c r="C17" s="13">
        <f>+SUMIF(BZ!$E:$E,A17,BZ!$L:$L)</f>
        <v>0</v>
      </c>
    </row>
    <row r="18" spans="1:7" ht="16.5" hidden="1" outlineLevel="1">
      <c r="A18" s="222" t="s">
        <v>106</v>
      </c>
      <c r="B18" s="56"/>
      <c r="C18" s="13">
        <f>+SUMIF(BZ!$E:$E,A18,BZ!$L:$L)</f>
        <v>1878282.04</v>
      </c>
      <c r="E18" s="242">
        <v>1878282.04</v>
      </c>
      <c r="F18" s="3" t="s">
        <v>860</v>
      </c>
    </row>
    <row r="19" spans="1:7" hidden="1" outlineLevel="1">
      <c r="A19" s="222" t="s">
        <v>109</v>
      </c>
      <c r="B19" s="56"/>
      <c r="C19" s="13">
        <f>+SUMIF(BZ!$E:$E,A19,BZ!$L:$L)</f>
        <v>0</v>
      </c>
    </row>
    <row r="20" spans="1:7" hidden="1" outlineLevel="1">
      <c r="A20" s="222" t="s">
        <v>108</v>
      </c>
      <c r="B20" s="56"/>
      <c r="C20" s="13">
        <f>+SUMIF(BZ!$E:$E,A20,BZ!$L:$L)</f>
        <v>0</v>
      </c>
    </row>
    <row r="21" spans="1:7" hidden="1" outlineLevel="1">
      <c r="A21" s="222" t="s">
        <v>471</v>
      </c>
      <c r="B21" s="56"/>
      <c r="C21" s="13">
        <f>+SUMIF(BZ!$E:$E,A21,BZ!$L:$L)</f>
        <v>0</v>
      </c>
    </row>
    <row r="22" spans="1:7" hidden="1" outlineLevel="1">
      <c r="A22" s="222" t="s">
        <v>118</v>
      </c>
      <c r="B22" s="56"/>
      <c r="C22" s="13">
        <f>+SUMIF(BZ!$E:$E,A22,BZ!$L:$L)</f>
        <v>0</v>
      </c>
      <c r="E22" s="31"/>
    </row>
    <row r="23" spans="1:7" hidden="1" outlineLevel="1">
      <c r="A23" s="222" t="s">
        <v>117</v>
      </c>
      <c r="B23" s="56"/>
      <c r="C23" s="13">
        <f>+SUMIF(BZ!$E:$E,A23,BZ!$L:$L)</f>
        <v>0</v>
      </c>
      <c r="E23" s="3" t="s">
        <v>861</v>
      </c>
    </row>
    <row r="24" spans="1:7" ht="16.5" hidden="1" outlineLevel="1">
      <c r="A24" s="222" t="s">
        <v>470</v>
      </c>
      <c r="B24" s="56"/>
      <c r="C24" s="13">
        <f>+SUMIF(BZ!$E:$E,A24,BZ!$L:$L)</f>
        <v>0</v>
      </c>
      <c r="E24" s="242">
        <v>3838.45</v>
      </c>
      <c r="F24" s="3" t="s">
        <v>860</v>
      </c>
    </row>
    <row r="25" spans="1:7" hidden="1" outlineLevel="1">
      <c r="A25" s="222" t="s">
        <v>469</v>
      </c>
      <c r="B25" s="56"/>
      <c r="C25" s="13">
        <f>+SUMIF(BZ!$E:$E,A25,BZ!$L:$L)</f>
        <v>0</v>
      </c>
    </row>
    <row r="26" spans="1:7" hidden="1" outlineLevel="1">
      <c r="A26" s="222" t="s">
        <v>461</v>
      </c>
      <c r="B26" s="56"/>
      <c r="C26" s="13">
        <f>+SUMIF(BZ!$E:$E,A26,BZ!$L:$L)</f>
        <v>0</v>
      </c>
    </row>
    <row r="27" spans="1:7" hidden="1" outlineLevel="1">
      <c r="A27" s="222" t="s">
        <v>462</v>
      </c>
      <c r="B27" s="56"/>
      <c r="C27" s="13">
        <f>+SUMIF(BZ!$E:$E,A27,BZ!$L:$L)</f>
        <v>0</v>
      </c>
    </row>
    <row r="28" spans="1:7" hidden="1" outlineLevel="1">
      <c r="A28" s="222" t="s">
        <v>463</v>
      </c>
      <c r="B28" s="56"/>
      <c r="C28" s="13">
        <f>+SUMIF(BZ!$E:$E,A28,BZ!$L:$L)</f>
        <v>0</v>
      </c>
    </row>
    <row r="29" spans="1:7" hidden="1" outlineLevel="1">
      <c r="A29" s="222" t="s">
        <v>92</v>
      </c>
      <c r="B29" s="56"/>
      <c r="C29" s="13">
        <f>+SUMIF(BZ!$E:$E,A29,BZ!$L:$L)</f>
        <v>0</v>
      </c>
      <c r="E29" s="3" t="s">
        <v>859</v>
      </c>
      <c r="G29" s="3" t="s">
        <v>863</v>
      </c>
    </row>
    <row r="30" spans="1:7" ht="16.5" hidden="1" outlineLevel="1">
      <c r="A30" s="222" t="s">
        <v>91</v>
      </c>
      <c r="B30" s="56"/>
      <c r="C30" s="13">
        <f>+SUMIF(BZ!$E:$E,A30,BZ!$L:$L)+948039.44</f>
        <v>9874618.4299999997</v>
      </c>
      <c r="E30" s="287">
        <v>9874618.4299999997</v>
      </c>
      <c r="F30" s="226">
        <f>+C30-E30</f>
        <v>0</v>
      </c>
      <c r="G30" s="3">
        <v>948039.44</v>
      </c>
    </row>
    <row r="31" spans="1:7" hidden="1" outlineLevel="1">
      <c r="A31" s="222" t="s">
        <v>464</v>
      </c>
      <c r="B31" s="56"/>
      <c r="C31" s="13">
        <f>+SUMIF(BZ!$E:$E,A31,BZ!$L:$L)</f>
        <v>0</v>
      </c>
    </row>
    <row r="32" spans="1:7" hidden="1" outlineLevel="1">
      <c r="A32" s="222" t="s">
        <v>465</v>
      </c>
      <c r="B32" s="56"/>
      <c r="C32" s="13">
        <f>+SUMIF(BZ!$E:$E,A32,BZ!$L:$L)</f>
        <v>0</v>
      </c>
    </row>
    <row r="33" spans="1:4" hidden="1" outlineLevel="1">
      <c r="A33" s="222" t="s">
        <v>468</v>
      </c>
      <c r="B33" s="56"/>
      <c r="C33" s="13">
        <f>+SUMIF(BZ!$E:$E,A33,BZ!$L:$L)</f>
        <v>0</v>
      </c>
    </row>
    <row r="34" spans="1:4" hidden="1" outlineLevel="1">
      <c r="A34" s="222" t="s">
        <v>466</v>
      </c>
      <c r="B34" s="56"/>
      <c r="C34" s="13">
        <f>+SUMIF(BZ!$E:$E,A34,BZ!$L:$L)</f>
        <v>0</v>
      </c>
    </row>
    <row r="35" spans="1:4" hidden="1" outlineLevel="1">
      <c r="A35" s="222" t="s">
        <v>467</v>
      </c>
      <c r="B35" s="56"/>
      <c r="C35" s="13">
        <f>+SUMIF(BZ!$E:$E,A35,BZ!$L:$L)</f>
        <v>0</v>
      </c>
    </row>
    <row r="36" spans="1:4" hidden="1" outlineLevel="1">
      <c r="A36" s="222" t="s">
        <v>515</v>
      </c>
      <c r="B36" s="56"/>
      <c r="C36" s="13">
        <f>+SUMIF(BZ!$E:$E,A36,BZ!$L:$L)</f>
        <v>0</v>
      </c>
    </row>
    <row r="37" spans="1:4" collapsed="1">
      <c r="A37" s="3" t="s">
        <v>333</v>
      </c>
      <c r="C37" s="298">
        <f>IF('AAXI '!D14&gt;0,'AAXI '!D15,0)</f>
        <v>36537.499645083386</v>
      </c>
    </row>
    <row r="38" spans="1:4">
      <c r="A38" s="3" t="s">
        <v>172</v>
      </c>
      <c r="B38" s="56"/>
    </row>
    <row r="39" spans="1:4">
      <c r="A39" s="3" t="s">
        <v>173</v>
      </c>
      <c r="B39" s="56"/>
      <c r="C39" s="117"/>
    </row>
    <row r="40" spans="1:4">
      <c r="A40" s="3"/>
      <c r="B40" s="56"/>
    </row>
    <row r="42" spans="1:4">
      <c r="A42" s="25"/>
      <c r="B42" s="7"/>
    </row>
    <row r="43" spans="1:4">
      <c r="A43" s="25" t="s">
        <v>518</v>
      </c>
      <c r="B43" s="7"/>
      <c r="C43" s="58"/>
      <c r="D43" s="5"/>
    </row>
    <row r="44" spans="1:4">
      <c r="A44" s="9" t="s">
        <v>51</v>
      </c>
      <c r="B44" s="8"/>
      <c r="C44" s="301">
        <f>SUM(C45:C103)</f>
        <v>3119681.81</v>
      </c>
      <c r="D44" s="32"/>
    </row>
    <row r="45" spans="1:4" outlineLevel="1">
      <c r="A45" s="4" t="s">
        <v>58</v>
      </c>
      <c r="C45" s="299"/>
    </row>
    <row r="46" spans="1:4" outlineLevel="1">
      <c r="A46" s="4" t="s">
        <v>5</v>
      </c>
      <c r="C46" s="299">
        <f>+SUMIF(BZ!$E:$E,A46,BZ!$L:$L)</f>
        <v>282636.48</v>
      </c>
    </row>
    <row r="47" spans="1:4" outlineLevel="1">
      <c r="A47" s="4" t="s">
        <v>516</v>
      </c>
      <c r="C47" s="299">
        <f>+SUMIF(BZ!$E:$E,A47,BZ!$L:$L)</f>
        <v>0</v>
      </c>
    </row>
    <row r="48" spans="1:4" outlineLevel="1">
      <c r="A48" s="12" t="s">
        <v>472</v>
      </c>
      <c r="C48" s="299">
        <f>+SUMIF(BZ!$E:$E,A48,BZ!$L:$L)</f>
        <v>0</v>
      </c>
    </row>
    <row r="49" spans="1:5" outlineLevel="1">
      <c r="A49" s="4" t="s">
        <v>59</v>
      </c>
      <c r="C49" s="299">
        <f>+SUMIF(BZ!$E:$E,A49,BZ!$L:$L)</f>
        <v>0</v>
      </c>
    </row>
    <row r="50" spans="1:5" outlineLevel="1">
      <c r="A50" s="4" t="s">
        <v>473</v>
      </c>
      <c r="C50" s="299">
        <f>+SUMIF(BZ!$E:$E,A50,BZ!$L:$L)</f>
        <v>0</v>
      </c>
    </row>
    <row r="51" spans="1:5" outlineLevel="1">
      <c r="A51" s="4" t="s">
        <v>55</v>
      </c>
      <c r="C51" s="299">
        <f>+SUMIF(BZ!$E:$E,A51,BZ!$L:$L)</f>
        <v>3551.43</v>
      </c>
    </row>
    <row r="52" spans="1:5" outlineLevel="1">
      <c r="A52" s="12" t="s">
        <v>60</v>
      </c>
      <c r="C52" s="299">
        <f>+SUMIF(BZ!$E:$E,A52,BZ!$L:$L)</f>
        <v>0</v>
      </c>
    </row>
    <row r="53" spans="1:5" ht="25.5" outlineLevel="1">
      <c r="A53" s="12" t="s">
        <v>474</v>
      </c>
      <c r="C53" s="299">
        <f>+SUMIF(BZ!$E:$E,A53,BZ!$L:$L)</f>
        <v>0</v>
      </c>
    </row>
    <row r="54" spans="1:5" outlineLevel="1">
      <c r="A54" s="4" t="s">
        <v>61</v>
      </c>
      <c r="C54" s="299">
        <f>+SUMIF(BZ!$E:$E,A54,BZ!$L:$L)</f>
        <v>0</v>
      </c>
    </row>
    <row r="55" spans="1:5" outlineLevel="1">
      <c r="A55" s="4" t="s">
        <v>62</v>
      </c>
      <c r="C55" s="299">
        <f>+SUMIF(BZ!$E:$E,A55,BZ!$L:$L)</f>
        <v>0</v>
      </c>
    </row>
    <row r="56" spans="1:5" outlineLevel="1">
      <c r="A56" s="4" t="s">
        <v>475</v>
      </c>
      <c r="C56" s="299">
        <f>+SUMIF(BZ!$E:$E,A56,BZ!$L:$L)</f>
        <v>0</v>
      </c>
    </row>
    <row r="57" spans="1:5" outlineLevel="1">
      <c r="A57" s="4" t="s">
        <v>63</v>
      </c>
      <c r="C57" s="299">
        <f>+SUMIF(BZ!$E:$E,A57,BZ!$L:$L)</f>
        <v>0</v>
      </c>
    </row>
    <row r="58" spans="1:5" outlineLevel="1">
      <c r="A58" s="4" t="s">
        <v>56</v>
      </c>
      <c r="C58" s="299">
        <f>+SUMIF(BZ!$E:$E,A58,BZ!$L:$L)</f>
        <v>14519.11</v>
      </c>
      <c r="D58" s="32"/>
    </row>
    <row r="59" spans="1:5" outlineLevel="1">
      <c r="A59" s="4" t="s">
        <v>57</v>
      </c>
      <c r="C59" s="299">
        <f>+SUMIF(BZ!$E:$E,A59,BZ!$L:$L)</f>
        <v>2549465.0499999998</v>
      </c>
      <c r="E59" s="31">
        <f>+C59-68526-265500</f>
        <v>2215439.0499999998</v>
      </c>
    </row>
    <row r="60" spans="1:5" outlineLevel="1">
      <c r="A60" s="12" t="s">
        <v>64</v>
      </c>
      <c r="C60" s="299">
        <f>+SUMIF(BZ!$E:$E,A60,BZ!$L:$L)</f>
        <v>0</v>
      </c>
    </row>
    <row r="61" spans="1:5" outlineLevel="1">
      <c r="A61" s="4" t="s">
        <v>65</v>
      </c>
      <c r="C61" s="299">
        <f>+SUMIF(BZ!$E:$E,A61,BZ!$L:$L)</f>
        <v>0</v>
      </c>
    </row>
    <row r="62" spans="1:5" outlineLevel="1">
      <c r="A62" s="4" t="s">
        <v>476</v>
      </c>
      <c r="C62" s="299">
        <f>+SUMIF(BZ!$E:$E,A62,BZ!$L:$L)</f>
        <v>0</v>
      </c>
    </row>
    <row r="63" spans="1:5" outlineLevel="1">
      <c r="A63" s="4" t="s">
        <v>477</v>
      </c>
      <c r="C63" s="299">
        <f>+SUMIF(BZ!$E:$E,A63,BZ!$L:$L)</f>
        <v>0</v>
      </c>
    </row>
    <row r="64" spans="1:5" outlineLevel="1">
      <c r="A64" s="4" t="s">
        <v>66</v>
      </c>
      <c r="C64" s="299">
        <f>+SUMIF(BZ!$E:$E,A64,BZ!$L:$L)</f>
        <v>0</v>
      </c>
    </row>
    <row r="65" spans="1:3" outlineLevel="1">
      <c r="A65" s="12" t="s">
        <v>67</v>
      </c>
      <c r="C65" s="299">
        <f>+SUMIF(BZ!$E:$E,A65,BZ!$L:$L)</f>
        <v>0</v>
      </c>
    </row>
    <row r="66" spans="1:3" outlineLevel="1">
      <c r="A66" s="12" t="s">
        <v>504</v>
      </c>
      <c r="C66" s="299">
        <f>+SUMIF(BZ!$E:$E,A66,BZ!$L:$L)</f>
        <v>0</v>
      </c>
    </row>
    <row r="67" spans="1:3" outlineLevel="1">
      <c r="A67" s="12" t="s">
        <v>478</v>
      </c>
      <c r="C67" s="299">
        <f>+SUMIF(BZ!$E:$E,A67,BZ!$L:$L)</f>
        <v>0</v>
      </c>
    </row>
    <row r="68" spans="1:3" ht="38.25" outlineLevel="1">
      <c r="A68" s="12" t="s">
        <v>479</v>
      </c>
      <c r="C68" s="299">
        <f>+SUMIF(BZ!$E:$E,A68,BZ!$L:$L)</f>
        <v>0</v>
      </c>
    </row>
    <row r="69" spans="1:3" ht="25.5" outlineLevel="1">
      <c r="A69" s="12" t="s">
        <v>68</v>
      </c>
      <c r="C69" s="299">
        <f>+SUMIF(BZ!$E:$E,A69,BZ!$L:$L)</f>
        <v>0</v>
      </c>
    </row>
    <row r="70" spans="1:3" outlineLevel="1">
      <c r="A70" s="4" t="s">
        <v>75</v>
      </c>
      <c r="C70" s="299">
        <f>+SUMIF(BZ!$E:$E,A70,BZ!$L:$L)</f>
        <v>128729.54</v>
      </c>
    </row>
    <row r="71" spans="1:3" outlineLevel="1">
      <c r="A71" s="4" t="s">
        <v>69</v>
      </c>
      <c r="C71" s="299">
        <f>+SUMIF(BZ!$E:$E,A71,BZ!$L:$L)</f>
        <v>0</v>
      </c>
    </row>
    <row r="72" spans="1:3" outlineLevel="1">
      <c r="A72" s="4" t="s">
        <v>70</v>
      </c>
      <c r="C72" s="299">
        <f>+SUMIF(BZ!$E:$E,A72,BZ!$L:$L)</f>
        <v>0</v>
      </c>
    </row>
    <row r="73" spans="1:3" outlineLevel="1">
      <c r="A73" s="4" t="s">
        <v>71</v>
      </c>
      <c r="C73" s="299">
        <f>+SUMIF(BZ!$E:$E,A73,BZ!$L:$L)</f>
        <v>0</v>
      </c>
    </row>
    <row r="74" spans="1:3" outlineLevel="1">
      <c r="A74" s="4" t="s">
        <v>72</v>
      </c>
      <c r="C74" s="299">
        <f>+SUMIF(BZ!$E:$E,A74,BZ!$L:$L)</f>
        <v>0</v>
      </c>
    </row>
    <row r="75" spans="1:3" outlineLevel="1">
      <c r="A75" s="4" t="s">
        <v>73</v>
      </c>
      <c r="C75" s="299">
        <f>+SUMIF(BZ!$E:$E,A75,BZ!$L:$L)</f>
        <v>0</v>
      </c>
    </row>
    <row r="76" spans="1:3" outlineLevel="1">
      <c r="A76" s="4" t="s">
        <v>74</v>
      </c>
      <c r="C76" s="299">
        <f>+SUMIF(BZ!$E:$E,A76,BZ!$L:$L)</f>
        <v>0</v>
      </c>
    </row>
    <row r="77" spans="1:3" outlineLevel="1">
      <c r="A77" s="12" t="s">
        <v>76</v>
      </c>
      <c r="C77" s="299">
        <f>+SUMIF(BZ!$E:$E,A77,BZ!$L:$L)</f>
        <v>0</v>
      </c>
    </row>
    <row r="78" spans="1:3" outlineLevel="1">
      <c r="A78" s="12" t="s">
        <v>77</v>
      </c>
      <c r="C78" s="299">
        <f>+SUMIF(BZ!$E:$E,A78,BZ!$L:$L)</f>
        <v>0</v>
      </c>
    </row>
    <row r="79" spans="1:3" outlineLevel="1">
      <c r="A79" s="4" t="s">
        <v>480</v>
      </c>
      <c r="C79" s="299">
        <f>+SUMIF(BZ!$E:$E,A79,BZ!$L:$L)</f>
        <v>0</v>
      </c>
    </row>
    <row r="80" spans="1:3" outlineLevel="1">
      <c r="A80" s="4" t="s">
        <v>481</v>
      </c>
      <c r="C80" s="299">
        <f>+SUMIF(BZ!$E:$E,A80,BZ!$L:$L)</f>
        <v>0</v>
      </c>
    </row>
    <row r="81" spans="1:3" outlineLevel="1">
      <c r="A81" s="4" t="s">
        <v>482</v>
      </c>
      <c r="C81" s="299">
        <f>+SUMIF(BZ!$E:$E,A81,BZ!$L:$L)</f>
        <v>0</v>
      </c>
    </row>
    <row r="82" spans="1:3" outlineLevel="1">
      <c r="A82" s="4" t="s">
        <v>483</v>
      </c>
      <c r="C82" s="299">
        <f>+SUMIF(BZ!$E:$E,A82,BZ!$L:$L)</f>
        <v>0</v>
      </c>
    </row>
    <row r="83" spans="1:3" outlineLevel="1">
      <c r="A83" s="4" t="s">
        <v>484</v>
      </c>
      <c r="C83" s="299">
        <f>+SUMIF(BZ!$E:$E,A83,BZ!$L:$L)</f>
        <v>0</v>
      </c>
    </row>
    <row r="84" spans="1:3" outlineLevel="1">
      <c r="A84" s="4" t="s">
        <v>485</v>
      </c>
      <c r="C84" s="299">
        <f>+SUMIF(BZ!$E:$E,A84,BZ!$L:$L)</f>
        <v>0</v>
      </c>
    </row>
    <row r="85" spans="1:3" outlineLevel="1">
      <c r="A85" s="4" t="s">
        <v>486</v>
      </c>
      <c r="C85" s="299">
        <f>+SUMIF(BZ!$E:$E,A85,BZ!$L:$L)</f>
        <v>0</v>
      </c>
    </row>
    <row r="86" spans="1:3" outlineLevel="1">
      <c r="A86" s="4" t="s">
        <v>487</v>
      </c>
      <c r="C86" s="299">
        <f>+SUMIF(BZ!$E:$E,A86,BZ!$L:$L)</f>
        <v>0</v>
      </c>
    </row>
    <row r="87" spans="1:3" outlineLevel="1">
      <c r="A87" s="4" t="s">
        <v>488</v>
      </c>
      <c r="C87" s="299">
        <f>+SUMIF(BZ!$E:$E,A87,BZ!$L:$L)</f>
        <v>0</v>
      </c>
    </row>
    <row r="88" spans="1:3" outlineLevel="1">
      <c r="A88" s="4" t="s">
        <v>489</v>
      </c>
      <c r="C88" s="299">
        <f>+SUMIF(BZ!$E:$E,A88,BZ!$L:$L)</f>
        <v>0</v>
      </c>
    </row>
    <row r="89" spans="1:3" outlineLevel="1">
      <c r="A89" s="4" t="s">
        <v>490</v>
      </c>
      <c r="C89" s="299">
        <f>+SUMIF(BZ!$E:$E,A89,BZ!$L:$L)</f>
        <v>0</v>
      </c>
    </row>
    <row r="90" spans="1:3" outlineLevel="1">
      <c r="A90" s="4" t="s">
        <v>491</v>
      </c>
      <c r="C90" s="299">
        <f>+SUMIF(BZ!$E:$E,A90,BZ!$L:$L)</f>
        <v>127412.96</v>
      </c>
    </row>
    <row r="91" spans="1:3" outlineLevel="1">
      <c r="A91" s="4" t="s">
        <v>492</v>
      </c>
      <c r="C91" s="299">
        <f>+SUMIF(BZ!$E:$E,A91,BZ!$L:$L)</f>
        <v>13367.24</v>
      </c>
    </row>
    <row r="92" spans="1:3" outlineLevel="1">
      <c r="A92" s="4" t="s">
        <v>493</v>
      </c>
      <c r="C92" s="299">
        <f>+SUMIF(BZ!$E:$E,A92,BZ!$L:$L)</f>
        <v>0</v>
      </c>
    </row>
    <row r="93" spans="1:3" outlineLevel="1">
      <c r="A93" s="4" t="s">
        <v>494</v>
      </c>
      <c r="C93" s="299">
        <f>+SUMIF(BZ!$E:$E,A93,BZ!$L:$L)</f>
        <v>0</v>
      </c>
    </row>
    <row r="94" spans="1:3" outlineLevel="1">
      <c r="A94" s="4" t="s">
        <v>495</v>
      </c>
      <c r="C94" s="299">
        <f>+SUMIF(BZ!$E:$E,A94,BZ!$L:$L)</f>
        <v>0</v>
      </c>
    </row>
    <row r="95" spans="1:3" outlineLevel="1">
      <c r="A95" s="4" t="s">
        <v>496</v>
      </c>
      <c r="C95" s="299">
        <f>+SUMIF(BZ!$E:$E,A95,BZ!$L:$L)</f>
        <v>0</v>
      </c>
    </row>
    <row r="96" spans="1:3" outlineLevel="1">
      <c r="A96" s="4" t="s">
        <v>65</v>
      </c>
      <c r="C96" s="299">
        <f>+SUMIF(BZ!$E:$E,A96,BZ!$L:$L)</f>
        <v>0</v>
      </c>
    </row>
    <row r="97" spans="1:5" outlineLevel="1">
      <c r="A97" s="4" t="s">
        <v>497</v>
      </c>
      <c r="C97" s="299">
        <f>+SUMIF(BZ!$E:$E,A97,BZ!$L:$L)</f>
        <v>0</v>
      </c>
    </row>
    <row r="98" spans="1:5" outlineLevel="1">
      <c r="A98" s="4" t="s">
        <v>498</v>
      </c>
      <c r="C98" s="299">
        <f>+SUMIF(BZ!$E:$E,A98,BZ!$L:$L)</f>
        <v>0</v>
      </c>
    </row>
    <row r="99" spans="1:5" outlineLevel="1">
      <c r="A99" s="4" t="s">
        <v>499</v>
      </c>
      <c r="C99" s="299">
        <f>+SUMIF(BZ!$E:$E,A99,BZ!$L:$L)</f>
        <v>0</v>
      </c>
    </row>
    <row r="100" spans="1:5" outlineLevel="1">
      <c r="A100" s="4" t="s">
        <v>500</v>
      </c>
      <c r="C100" s="299">
        <f>+SUMIF(BZ!$E:$E,A100,BZ!$L:$L)</f>
        <v>0</v>
      </c>
    </row>
    <row r="101" spans="1:5" outlineLevel="1">
      <c r="A101" s="4" t="s">
        <v>501</v>
      </c>
      <c r="C101" s="299">
        <f>+SUMIF(BZ!$E:$E,A101,BZ!$L:$L)</f>
        <v>0</v>
      </c>
    </row>
    <row r="102" spans="1:5" outlineLevel="1">
      <c r="A102" s="4" t="s">
        <v>502</v>
      </c>
      <c r="C102" s="299">
        <f>+SUMIF(BZ!$E:$E,A102,BZ!$L:$L)</f>
        <v>0</v>
      </c>
    </row>
    <row r="103" spans="1:5" outlineLevel="1">
      <c r="A103" s="4" t="s">
        <v>503</v>
      </c>
      <c r="C103" s="299">
        <f>+SUMIF(BZ!$E:$E,A103,BZ!$L:$L)</f>
        <v>0</v>
      </c>
    </row>
    <row r="104" spans="1:5" s="8" customFormat="1">
      <c r="A104" s="9" t="s">
        <v>52</v>
      </c>
      <c r="C104" s="300">
        <f>+SUM(C105:C111)+870667.62</f>
        <v>1523776.8550999998</v>
      </c>
    </row>
    <row r="105" spans="1:5" outlineLevel="1">
      <c r="A105" s="4" t="s">
        <v>12</v>
      </c>
      <c r="C105" s="13">
        <f>+SUMIF(BZ!$E:$E,A105,BZ!$L:$L)</f>
        <v>598803.21</v>
      </c>
      <c r="D105" s="56"/>
      <c r="E105" s="56"/>
    </row>
    <row r="106" spans="1:5" outlineLevel="1">
      <c r="A106" s="4" t="s">
        <v>193</v>
      </c>
      <c r="C106" s="13">
        <f>+SUMIF(BZ!$E:$E,A106,BZ!$L:$L)</f>
        <v>0</v>
      </c>
    </row>
    <row r="107" spans="1:5" outlineLevel="1">
      <c r="A107" s="4" t="s">
        <v>13</v>
      </c>
      <c r="C107" s="13">
        <f>+SUMIF(BZ!$E:$E,A107,BZ!$L:$L)</f>
        <v>7365.1</v>
      </c>
    </row>
    <row r="108" spans="1:5" outlineLevel="1">
      <c r="A108" s="4" t="s">
        <v>14</v>
      </c>
      <c r="C108" s="13">
        <f>+SUMIF(BZ!$E:$E,A108,BZ!$L:$L)</f>
        <v>24608.44</v>
      </c>
      <c r="D108" s="32"/>
    </row>
    <row r="109" spans="1:5" outlineLevel="1">
      <c r="A109" s="4" t="s">
        <v>335</v>
      </c>
      <c r="C109" s="13">
        <f>+SUMIF(BZ!$E:$E,A109,BZ!$L:$L)</f>
        <v>29459.41</v>
      </c>
    </row>
    <row r="110" spans="1:5" outlineLevel="1">
      <c r="A110" s="4" t="s">
        <v>336</v>
      </c>
      <c r="C110" s="13">
        <f>+SUMIF(BZ!$E:$E,A110,BZ!$L:$L)</f>
        <v>0</v>
      </c>
    </row>
    <row r="111" spans="1:5" outlineLevel="1">
      <c r="A111" s="4" t="s">
        <v>174</v>
      </c>
      <c r="C111" s="263">
        <v>-7126.9249</v>
      </c>
      <c r="D111" s="32"/>
    </row>
    <row r="112" spans="1:5" s="8" customFormat="1">
      <c r="A112" s="9" t="s">
        <v>53</v>
      </c>
      <c r="C112" s="300">
        <f>+SUM(C113:C122)</f>
        <v>157418</v>
      </c>
    </row>
    <row r="113" spans="1:3" hidden="1" outlineLevel="1">
      <c r="A113" s="4" t="s">
        <v>508</v>
      </c>
      <c r="C113" s="13">
        <f>+SUMIF(BZ!$E:$E,A113,BZ!$L:$L)</f>
        <v>0</v>
      </c>
    </row>
    <row r="114" spans="1:3" hidden="1" outlineLevel="1">
      <c r="A114" s="12" t="s">
        <v>78</v>
      </c>
      <c r="C114" s="13">
        <f>+SUMIF(BZ!$E:$E,A114,BZ!$L:$L)</f>
        <v>31537.279999999999</v>
      </c>
    </row>
    <row r="115" spans="1:3" hidden="1" outlineLevel="1">
      <c r="A115" s="12" t="s">
        <v>79</v>
      </c>
      <c r="C115" s="13">
        <f>+SUMIF(BZ!$E:$E,A115,BZ!$L:$L)</f>
        <v>45230.02</v>
      </c>
    </row>
    <row r="116" spans="1:3" ht="25.5" hidden="1" outlineLevel="1">
      <c r="A116" s="12" t="s">
        <v>505</v>
      </c>
      <c r="C116" s="13">
        <f>+SUMIF(BZ!$E:$E,A116,BZ!$L:$L)</f>
        <v>0</v>
      </c>
    </row>
    <row r="117" spans="1:3" hidden="1" outlineLevel="1">
      <c r="A117" s="4" t="s">
        <v>80</v>
      </c>
      <c r="C117" s="13">
        <f>+SUMIF(BZ!$E:$E,A117,BZ!$L:$L)</f>
        <v>0</v>
      </c>
    </row>
    <row r="118" spans="1:3" hidden="1" outlineLevel="1">
      <c r="A118" s="4" t="s">
        <v>81</v>
      </c>
      <c r="C118" s="13">
        <f>+SUMIF(BZ!$E:$E,A118,BZ!$L:$L)</f>
        <v>0</v>
      </c>
    </row>
    <row r="119" spans="1:3" hidden="1" outlineLevel="1">
      <c r="A119" s="4" t="s">
        <v>506</v>
      </c>
      <c r="C119" s="13">
        <f>+SUMIF(BZ!$E:$E,A119,BZ!$L:$L)</f>
        <v>55549</v>
      </c>
    </row>
    <row r="120" spans="1:3" hidden="1" outlineLevel="1">
      <c r="A120" s="12" t="s">
        <v>82</v>
      </c>
      <c r="C120" s="13">
        <f>+SUMIF(BZ!$E:$E,A120,BZ!$L:$L)</f>
        <v>25101.7</v>
      </c>
    </row>
    <row r="121" spans="1:3" ht="38.25" hidden="1" outlineLevel="1">
      <c r="A121" s="12" t="s">
        <v>507</v>
      </c>
      <c r="C121" s="13">
        <f>+SUMIF(BZ!$E:$E,A121,BZ!$L:$L)</f>
        <v>0</v>
      </c>
    </row>
    <row r="122" spans="1:3" hidden="1" outlineLevel="1">
      <c r="A122" s="4" t="s">
        <v>83</v>
      </c>
      <c r="C122" s="13">
        <f>+SUMIF(BZ!$E:$E,A122,BZ!$L:$L)</f>
        <v>0</v>
      </c>
    </row>
    <row r="123" spans="1:3" s="8" customFormat="1" collapsed="1">
      <c r="A123" s="9" t="s">
        <v>54</v>
      </c>
      <c r="C123" s="118">
        <f>+SUM(C124:C140)</f>
        <v>0</v>
      </c>
    </row>
    <row r="124" spans="1:3" hidden="1" outlineLevel="1">
      <c r="A124" s="4" t="s">
        <v>521</v>
      </c>
      <c r="C124" s="13">
        <f>+SUMIF(BZ!$E:$E,A124,BZ!$L:$L)</f>
        <v>0</v>
      </c>
    </row>
    <row r="125" spans="1:3" hidden="1" outlineLevel="1">
      <c r="A125" s="4" t="s">
        <v>84</v>
      </c>
      <c r="C125" s="13">
        <f>+SUMIF(BZ!$E:$E,A125,BZ!$L:$L)</f>
        <v>0</v>
      </c>
    </row>
    <row r="126" spans="1:3" hidden="1" outlineLevel="1">
      <c r="A126" s="4" t="s">
        <v>522</v>
      </c>
      <c r="C126" s="13">
        <f>+SUMIF(BZ!$E:$E,A126,BZ!$L:$L)</f>
        <v>0</v>
      </c>
    </row>
    <row r="127" spans="1:3" hidden="1" outlineLevel="1">
      <c r="A127" s="12" t="s">
        <v>11</v>
      </c>
      <c r="C127" s="13">
        <f>+SUMIF(BZ!$E:$E,A127,BZ!$L:$L)</f>
        <v>0</v>
      </c>
    </row>
    <row r="128" spans="1:3" hidden="1" outlineLevel="1">
      <c r="A128" s="12" t="s">
        <v>523</v>
      </c>
      <c r="C128" s="13">
        <f>+SUMIF(BZ!$E:$E,A128,BZ!$L:$L)</f>
        <v>0</v>
      </c>
    </row>
    <row r="129" spans="1:4" hidden="1" outlineLevel="1">
      <c r="A129" s="12" t="s">
        <v>524</v>
      </c>
      <c r="C129" s="13">
        <f>+SUMIF(BZ!$E:$E,A129,BZ!$L:$L)</f>
        <v>0</v>
      </c>
    </row>
    <row r="130" spans="1:4" hidden="1" outlineLevel="1">
      <c r="A130" s="4" t="s">
        <v>525</v>
      </c>
      <c r="C130" s="13">
        <f>+SUMIF(BZ!$E:$E,A130,BZ!$L:$L)</f>
        <v>0</v>
      </c>
    </row>
    <row r="131" spans="1:4" hidden="1" outlineLevel="1">
      <c r="A131" s="4" t="s">
        <v>526</v>
      </c>
      <c r="C131" s="13">
        <f>+SUMIF(BZ!$E:$E,A131,BZ!$L:$L)</f>
        <v>0</v>
      </c>
    </row>
    <row r="132" spans="1:4" hidden="1" outlineLevel="1">
      <c r="A132" s="4" t="s">
        <v>527</v>
      </c>
      <c r="C132" s="13">
        <f>+SUMIF(BZ!$E:$E,A132,BZ!$L:$L)</f>
        <v>0</v>
      </c>
    </row>
    <row r="133" spans="1:4" hidden="1" outlineLevel="1">
      <c r="A133" s="4" t="s">
        <v>528</v>
      </c>
      <c r="C133" s="13">
        <f>+SUMIF(BZ!$E:$E,A133,BZ!$L:$L)</f>
        <v>0</v>
      </c>
    </row>
    <row r="134" spans="1:4" hidden="1" outlineLevel="1">
      <c r="A134" s="12" t="s">
        <v>529</v>
      </c>
      <c r="C134" s="13">
        <f>+SUMIF(BZ!$E:$E,A134,BZ!$L:$L)</f>
        <v>0</v>
      </c>
    </row>
    <row r="135" spans="1:4" hidden="1" outlineLevel="1">
      <c r="A135" s="4" t="s">
        <v>530</v>
      </c>
      <c r="C135" s="13">
        <f>+SUMIF(BZ!$E:$E,A135,BZ!$L:$L)</f>
        <v>0</v>
      </c>
    </row>
    <row r="136" spans="1:4" hidden="1" outlineLevel="1">
      <c r="A136" s="12" t="s">
        <v>531</v>
      </c>
      <c r="C136" s="13">
        <f>+SUMIF(BZ!$E:$E,A136,BZ!$L:$L)</f>
        <v>0</v>
      </c>
    </row>
    <row r="137" spans="1:4" hidden="1" outlineLevel="1">
      <c r="A137" s="4" t="s">
        <v>532</v>
      </c>
      <c r="C137" s="13">
        <f>+SUMIF(BZ!$E:$E,A137,BZ!$L:$L)</f>
        <v>0</v>
      </c>
    </row>
    <row r="138" spans="1:4" hidden="1" outlineLevel="1">
      <c r="A138" s="4" t="s">
        <v>533</v>
      </c>
      <c r="C138" s="13">
        <f>+SUMIF(BZ!$E:$E,A138,BZ!$L:$L)</f>
        <v>0</v>
      </c>
    </row>
    <row r="139" spans="1:4" hidden="1" outlineLevel="1">
      <c r="A139" s="4" t="s">
        <v>534</v>
      </c>
      <c r="C139" s="13">
        <f>+SUMIF(BZ!$E:$E,A139,BZ!$L:$L)</f>
        <v>0</v>
      </c>
    </row>
    <row r="140" spans="1:4" hidden="1" outlineLevel="1">
      <c r="A140" s="4" t="s">
        <v>85</v>
      </c>
      <c r="C140" s="13">
        <f>+SUMIF(BZ!$E:$E,A140,BZ!$L:$L)</f>
        <v>0</v>
      </c>
    </row>
    <row r="141" spans="1:4" collapsed="1">
      <c r="A141" s="9" t="s">
        <v>510</v>
      </c>
      <c r="C141" s="299">
        <f>+SUMIF(BZ!$E:$E,A141,BZ!$L:$L)+C142+C143+C144+C145+C146</f>
        <v>4944123.5199999996</v>
      </c>
      <c r="D141" s="32"/>
    </row>
    <row r="142" spans="1:4" hidden="1" outlineLevel="1">
      <c r="A142" s="219" t="s">
        <v>102</v>
      </c>
      <c r="C142" s="13">
        <f>+SUMIF(BZ!$E:$E,A142,BZ!$L:$L)</f>
        <v>0</v>
      </c>
      <c r="D142" s="32"/>
    </row>
    <row r="143" spans="1:4" hidden="1" outlineLevel="1">
      <c r="A143" s="219" t="s">
        <v>511</v>
      </c>
      <c r="C143" s="13">
        <f>+SUMIF(BZ!$E:$E,A143,BZ!$L:$L)</f>
        <v>0</v>
      </c>
      <c r="D143" s="32"/>
    </row>
    <row r="144" spans="1:4" hidden="1" outlineLevel="1">
      <c r="A144" s="219" t="s">
        <v>512</v>
      </c>
      <c r="C144" s="13">
        <f>+SUMIF(BZ!$E:$E,A144,BZ!$L:$L)</f>
        <v>0</v>
      </c>
      <c r="D144" s="32"/>
    </row>
    <row r="145" spans="1:6" hidden="1" outlineLevel="1">
      <c r="A145" s="219" t="s">
        <v>513</v>
      </c>
      <c r="C145" s="13">
        <f>+SUMIF(BZ!$E:$E,A145,BZ!$L:$L)</f>
        <v>0</v>
      </c>
      <c r="D145" s="32"/>
    </row>
    <row r="146" spans="1:6" hidden="1" outlineLevel="1">
      <c r="A146" s="219" t="s">
        <v>514</v>
      </c>
      <c r="C146" s="13">
        <f>+SUMIF(BZ!$E:$E,A146,BZ!$L:$L)</f>
        <v>0</v>
      </c>
      <c r="D146" s="32"/>
    </row>
    <row r="147" spans="1:6" collapsed="1">
      <c r="A147" s="9"/>
      <c r="D147" s="32"/>
    </row>
    <row r="148" spans="1:6">
      <c r="A148" s="220" t="s">
        <v>334</v>
      </c>
      <c r="B148" s="11"/>
      <c r="C148" s="13">
        <f>IF('AAXI '!D14&lt;0,'AAXI '!D15*-1,0)</f>
        <v>0</v>
      </c>
      <c r="D148" s="57"/>
    </row>
    <row r="150" spans="1:6">
      <c r="A150" s="221" t="s">
        <v>540</v>
      </c>
      <c r="C150" s="13">
        <f>+SUMIF(BZ!$E:$E,A150,BZ!$L:$L)</f>
        <v>2108580.9515</v>
      </c>
    </row>
    <row r="151" spans="1:6">
      <c r="A151" s="12"/>
    </row>
    <row r="153" spans="1:6">
      <c r="A153" s="9" t="s">
        <v>22</v>
      </c>
      <c r="B153" s="8"/>
      <c r="C153" s="5">
        <f>+C44+C104+C112+C123+C141+C148</f>
        <v>9745000.1851000004</v>
      </c>
      <c r="D153" s="59"/>
      <c r="E153" s="3">
        <v>7117273</v>
      </c>
      <c r="F153" s="31">
        <f>+C153-E153</f>
        <v>2627727.1851000004</v>
      </c>
    </row>
    <row r="154" spans="1:6">
      <c r="A154" s="4" t="s">
        <v>177</v>
      </c>
      <c r="C154" s="5">
        <f>+SUM(ER!E33:E35,ER!E38:E40,ER!E47:E56,ER!E58:E60,ER!E65,ER!E29,ER!E25:E26)</f>
        <v>10990040.441500001</v>
      </c>
      <c r="D154" s="59"/>
    </row>
    <row r="155" spans="1:6">
      <c r="A155" s="4" t="s">
        <v>178</v>
      </c>
      <c r="C155" s="60">
        <f>+C153-C154</f>
        <v>-1245040.2564000003</v>
      </c>
    </row>
    <row r="156" spans="1:6">
      <c r="A156" s="219" t="s">
        <v>540</v>
      </c>
      <c r="C156" s="13">
        <f>+SUMIF(BZ!$E:$E,A156,BZ!$L:$L)</f>
        <v>2108580.9515</v>
      </c>
    </row>
    <row r="157" spans="1:6">
      <c r="A157" s="12" t="s">
        <v>194</v>
      </c>
      <c r="C157" s="14"/>
    </row>
    <row r="158" spans="1:6">
      <c r="A158" s="12" t="s">
        <v>334</v>
      </c>
      <c r="C158" s="5">
        <f>-C148</f>
        <v>0</v>
      </c>
    </row>
    <row r="159" spans="1:6">
      <c r="A159" s="4" t="s">
        <v>535</v>
      </c>
      <c r="C159" s="14"/>
    </row>
    <row r="160" spans="1:6">
      <c r="A160" s="4" t="s">
        <v>179</v>
      </c>
      <c r="C160" s="61">
        <f>-C111</f>
        <v>7126.9249</v>
      </c>
    </row>
    <row r="161" spans="1:3">
      <c r="A161" s="4" t="s">
        <v>180</v>
      </c>
      <c r="C161" s="5">
        <f>+SUM(C155:C160)</f>
        <v>870667.61999999965</v>
      </c>
    </row>
  </sheetData>
  <hyperlinks>
    <hyperlink ref="A5" r:id="rId1" xr:uid="{EC11A792-7B3A-481B-A730-24899F1EC49E}"/>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39"/>
  <sheetViews>
    <sheetView topLeftCell="A3" zoomScale="130" zoomScaleNormal="130" workbookViewId="0">
      <selection activeCell="E25" sqref="E25"/>
    </sheetView>
  </sheetViews>
  <sheetFormatPr baseColWidth="10" defaultColWidth="11.42578125" defaultRowHeight="12.75"/>
  <cols>
    <col min="1" max="1" width="43.28515625" style="3" customWidth="1"/>
    <col min="2" max="2" width="13.85546875" style="3" customWidth="1"/>
    <col min="3" max="3" width="16.28515625" style="3" bestFit="1" customWidth="1"/>
    <col min="4" max="4" width="11.42578125" style="3"/>
    <col min="5" max="5" width="34.140625" style="3" customWidth="1"/>
    <col min="6" max="6" width="11.42578125" style="3"/>
    <col min="7" max="7" width="15.140625" style="3" bestFit="1" customWidth="1"/>
    <col min="8" max="16384" width="11.42578125" style="3"/>
  </cols>
  <sheetData>
    <row r="2" spans="1:7">
      <c r="B2" s="2" t="s">
        <v>349</v>
      </c>
    </row>
    <row r="3" spans="1:7">
      <c r="B3" s="2" t="s">
        <v>379</v>
      </c>
    </row>
    <row r="4" spans="1:7">
      <c r="B4" s="2" t="s">
        <v>380</v>
      </c>
    </row>
    <row r="5" spans="1:7">
      <c r="B5" s="121" t="s">
        <v>381</v>
      </c>
    </row>
    <row r="6" spans="1:7">
      <c r="B6" s="121" t="s">
        <v>384</v>
      </c>
    </row>
    <row r="7" spans="1:7">
      <c r="B7" s="121" t="s">
        <v>382</v>
      </c>
    </row>
    <row r="8" spans="1:7">
      <c r="B8" s="121" t="s">
        <v>383</v>
      </c>
    </row>
    <row r="11" spans="1:7">
      <c r="A11" s="8" t="s">
        <v>17</v>
      </c>
      <c r="B11" s="8"/>
      <c r="C11" s="8"/>
      <c r="D11" s="8"/>
    </row>
    <row r="12" spans="1:7" ht="25.5">
      <c r="A12" s="7"/>
      <c r="B12" s="7"/>
      <c r="C12" s="7">
        <v>2024</v>
      </c>
      <c r="E12" s="64" t="s">
        <v>366</v>
      </c>
      <c r="G12" s="56">
        <f>+SUM(G13:G23)</f>
        <v>5814791.1399999997</v>
      </c>
    </row>
    <row r="13" spans="1:7">
      <c r="A13" s="3" t="s">
        <v>18</v>
      </c>
      <c r="C13" s="56">
        <f>+ER!E73</f>
        <v>-116090.10149999936</v>
      </c>
      <c r="E13" s="3" t="s">
        <v>156</v>
      </c>
      <c r="G13" s="56">
        <f>'Ing - Ded'!C148</f>
        <v>0</v>
      </c>
    </row>
    <row r="14" spans="1:7">
      <c r="A14" s="3" t="s">
        <v>19</v>
      </c>
      <c r="C14" s="56">
        <f>C13</f>
        <v>-116090.10149999936</v>
      </c>
      <c r="E14" s="3" t="s">
        <v>157</v>
      </c>
      <c r="G14" s="56">
        <f>+ER!E29</f>
        <v>4944123.5199999996</v>
      </c>
    </row>
    <row r="15" spans="1:7">
      <c r="A15" s="8" t="s">
        <v>20</v>
      </c>
      <c r="C15" s="305">
        <f>+SUM(C16:C22)</f>
        <v>1333364.7496450832</v>
      </c>
      <c r="E15" s="3" t="s">
        <v>158</v>
      </c>
      <c r="G15" s="56"/>
    </row>
    <row r="16" spans="1:7">
      <c r="A16" s="11" t="s">
        <v>140</v>
      </c>
      <c r="B16" s="11"/>
      <c r="C16" s="56">
        <f>'Ing - Ded'!C37</f>
        <v>36537.499645083386</v>
      </c>
      <c r="E16" s="3" t="s">
        <v>159</v>
      </c>
      <c r="G16" s="56"/>
    </row>
    <row r="17" spans="1:7">
      <c r="A17" s="3" t="s">
        <v>141</v>
      </c>
      <c r="C17" s="56">
        <f>+'Ing - Ded'!C9</f>
        <v>348787.81</v>
      </c>
      <c r="E17" s="3" t="s">
        <v>160</v>
      </c>
      <c r="G17" s="56"/>
    </row>
    <row r="18" spans="1:7">
      <c r="A18" s="3" t="s">
        <v>142</v>
      </c>
      <c r="C18" s="56"/>
      <c r="E18" s="3" t="s">
        <v>161</v>
      </c>
      <c r="G18" s="56"/>
    </row>
    <row r="19" spans="1:7">
      <c r="A19" s="3" t="s">
        <v>143</v>
      </c>
      <c r="C19" s="56"/>
      <c r="E19" s="3" t="s">
        <v>162</v>
      </c>
      <c r="G19" s="56"/>
    </row>
    <row r="20" spans="1:7">
      <c r="A20" s="3" t="s">
        <v>144</v>
      </c>
      <c r="C20" s="56"/>
      <c r="E20" s="3" t="s">
        <v>69</v>
      </c>
      <c r="G20" s="56"/>
    </row>
    <row r="21" spans="1:7">
      <c r="A21" s="3" t="s">
        <v>145</v>
      </c>
      <c r="C21" s="56"/>
      <c r="E21" s="3" t="s">
        <v>70</v>
      </c>
      <c r="G21" s="56"/>
    </row>
    <row r="22" spans="1:7">
      <c r="A22" s="3" t="s">
        <v>146</v>
      </c>
      <c r="C22" s="295">
        <f>+'Ing - Ded'!G30</f>
        <v>948039.44</v>
      </c>
      <c r="E22" s="3" t="s">
        <v>163</v>
      </c>
      <c r="G22" s="56"/>
    </row>
    <row r="23" spans="1:7">
      <c r="A23" s="64" t="s">
        <v>21</v>
      </c>
      <c r="C23" s="119">
        <f>+SUM(C24:C32)</f>
        <v>7059831.3964</v>
      </c>
      <c r="E23" s="3" t="s">
        <v>164</v>
      </c>
      <c r="G23" s="56">
        <f>+BZ!I42</f>
        <v>870667.62</v>
      </c>
    </row>
    <row r="24" spans="1:7">
      <c r="A24" s="11" t="s">
        <v>147</v>
      </c>
      <c r="C24" s="56">
        <f>+ER!E29</f>
        <v>4944123.5199999996</v>
      </c>
      <c r="E24" s="8" t="s">
        <v>367</v>
      </c>
      <c r="G24" s="119">
        <f>+SUM(G25:G31)</f>
        <v>3838.45</v>
      </c>
    </row>
    <row r="25" spans="1:7">
      <c r="A25" s="11" t="s">
        <v>148</v>
      </c>
      <c r="C25" s="56"/>
      <c r="E25" s="3" t="s">
        <v>165</v>
      </c>
      <c r="G25" s="56"/>
    </row>
    <row r="26" spans="1:7">
      <c r="A26" s="11" t="s">
        <v>149</v>
      </c>
      <c r="C26" s="56">
        <f>+'Ing - Ded'!C150</f>
        <v>2108580.9515</v>
      </c>
      <c r="E26" s="3" t="s">
        <v>166</v>
      </c>
      <c r="G26" s="56"/>
    </row>
    <row r="27" spans="1:7">
      <c r="A27" s="11" t="s">
        <v>150</v>
      </c>
      <c r="C27" s="56">
        <f>+ER!E67+ER!E68</f>
        <v>0</v>
      </c>
      <c r="E27" s="3" t="s">
        <v>167</v>
      </c>
      <c r="G27" s="295">
        <f>+BZ!K104</f>
        <v>3838.45</v>
      </c>
    </row>
    <row r="28" spans="1:7">
      <c r="A28" s="11" t="s">
        <v>151</v>
      </c>
      <c r="C28" s="56"/>
      <c r="E28" s="3" t="s">
        <v>168</v>
      </c>
      <c r="G28" s="56"/>
    </row>
    <row r="29" spans="1:7" ht="16.5" customHeight="1">
      <c r="A29" s="11" t="s">
        <v>152</v>
      </c>
      <c r="C29" s="56"/>
      <c r="E29" s="3" t="s">
        <v>169</v>
      </c>
      <c r="G29" s="56"/>
    </row>
    <row r="30" spans="1:7">
      <c r="A30" s="11" t="s">
        <v>153</v>
      </c>
      <c r="C30" s="56"/>
      <c r="E30" s="3" t="s">
        <v>129</v>
      </c>
      <c r="G30" s="56"/>
    </row>
    <row r="31" spans="1:7" ht="25.5">
      <c r="A31" s="11" t="s">
        <v>154</v>
      </c>
      <c r="C31" s="56"/>
      <c r="E31" s="3" t="s">
        <v>170</v>
      </c>
    </row>
    <row r="32" spans="1:7">
      <c r="A32" s="11" t="s">
        <v>155</v>
      </c>
      <c r="C32" s="56">
        <f>-'Ing - Ded'!C111</f>
        <v>7126.9249</v>
      </c>
      <c r="E32" s="8" t="s">
        <v>171</v>
      </c>
      <c r="G32" s="71">
        <f>+C14+C15+C23-G12-G24</f>
        <v>2458476.4545450844</v>
      </c>
    </row>
    <row r="33" spans="1:7">
      <c r="C33" s="56"/>
      <c r="E33" s="8" t="s">
        <v>182</v>
      </c>
      <c r="G33" s="77">
        <f>+Determinación!B5</f>
        <v>2458476.4545450844</v>
      </c>
    </row>
    <row r="34" spans="1:7">
      <c r="E34" s="3" t="s">
        <v>183</v>
      </c>
      <c r="G34" s="78">
        <f>+G32-G33</f>
        <v>0</v>
      </c>
    </row>
    <row r="35" spans="1:7">
      <c r="A35" s="11"/>
      <c r="B35" s="11"/>
      <c r="C35" s="73"/>
    </row>
    <row r="36" spans="1:7">
      <c r="A36" s="11"/>
      <c r="B36" s="11"/>
      <c r="C36" s="73"/>
    </row>
    <row r="37" spans="1:7">
      <c r="A37" s="11"/>
      <c r="B37" s="11"/>
      <c r="C37" s="59"/>
    </row>
    <row r="38" spans="1:7">
      <c r="A38" s="11"/>
      <c r="B38" s="11"/>
      <c r="C38" s="73"/>
    </row>
    <row r="39" spans="1:7">
      <c r="A39" s="11"/>
      <c r="B39" s="11"/>
      <c r="C39" s="73"/>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5:D11"/>
  <sheetViews>
    <sheetView workbookViewId="0">
      <selection activeCell="D32" sqref="D32"/>
    </sheetView>
  </sheetViews>
  <sheetFormatPr baseColWidth="10" defaultColWidth="11" defaultRowHeight="12.75"/>
  <cols>
    <col min="1" max="1" width="11" style="3"/>
    <col min="2" max="2" width="61.140625" style="3" customWidth="1"/>
    <col min="3" max="3" width="20.28515625" style="3" customWidth="1"/>
    <col min="4" max="16384" width="11" style="3"/>
  </cols>
  <sheetData>
    <row r="5" spans="2:4">
      <c r="B5" s="3" t="s">
        <v>86</v>
      </c>
      <c r="C5" s="74">
        <f>IF(Determinación!B9&gt;0,TRUNC(Determinación!B7/(Determinación!B3-'Ing - Ded'!C37),4),0)</f>
        <v>0</v>
      </c>
    </row>
    <row r="6" spans="2:4" ht="15">
      <c r="B6" s="3" t="s">
        <v>87</v>
      </c>
      <c r="C6" s="6" t="s">
        <v>175</v>
      </c>
      <c r="D6" s="86" t="s">
        <v>385</v>
      </c>
    </row>
    <row r="7" spans="2:4" ht="15">
      <c r="B7" s="3" t="s">
        <v>88</v>
      </c>
      <c r="C7" s="122">
        <f>+C11*'AAXI '!D7</f>
        <v>0</v>
      </c>
      <c r="D7" s="86" t="s">
        <v>387</v>
      </c>
    </row>
    <row r="8" spans="2:4">
      <c r="B8" s="3" t="s">
        <v>89</v>
      </c>
      <c r="C8" s="75">
        <f>Determinación!B9-Determinación!B10</f>
        <v>0</v>
      </c>
    </row>
    <row r="9" spans="2:4">
      <c r="B9" s="3" t="s">
        <v>90</v>
      </c>
      <c r="C9" s="6" t="s">
        <v>175</v>
      </c>
    </row>
    <row r="11" spans="2:4">
      <c r="B11" s="3" t="s">
        <v>539</v>
      </c>
      <c r="C11" s="76">
        <v>0</v>
      </c>
    </row>
  </sheetData>
  <hyperlinks>
    <hyperlink ref="D6" r:id="rId1" xr:uid="{3B571545-4844-4CE4-8171-63F60AE55266}"/>
    <hyperlink ref="D7" r:id="rId2" display="Artículo 179 del Ley del Impuesto sobre la Renta" xr:uid="{0B442C0B-C116-4CF9-BD97-59825F970E69}"/>
  </hyperlinks>
  <pageMargins left="0.7" right="0.7" top="0.75" bottom="0.75" header="0.3" footer="0.3"/>
  <pageSetup orientation="portrait" r:id="rId3"/>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6:J40"/>
  <sheetViews>
    <sheetView showGridLines="0" tabSelected="1" topLeftCell="A17" zoomScale="115" zoomScaleNormal="115" workbookViewId="0">
      <selection activeCell="I20" sqref="I20"/>
    </sheetView>
  </sheetViews>
  <sheetFormatPr baseColWidth="10" defaultColWidth="11.42578125" defaultRowHeight="12.75"/>
  <cols>
    <col min="1" max="1" width="11.42578125" style="3"/>
    <col min="2" max="2" width="15.140625" style="3" bestFit="1" customWidth="1"/>
    <col min="3" max="3" width="12" style="3" customWidth="1"/>
    <col min="4" max="4" width="24.85546875" style="3" bestFit="1" customWidth="1"/>
    <col min="5" max="5" width="1.85546875" style="3" customWidth="1"/>
    <col min="6" max="6" width="18.7109375" style="3" customWidth="1"/>
    <col min="7" max="7" width="18.42578125" style="3" customWidth="1"/>
    <col min="8" max="8" width="13.42578125" style="3" bestFit="1" customWidth="1"/>
    <col min="9" max="9" width="12.42578125" style="3" bestFit="1" customWidth="1"/>
    <col min="10" max="10" width="18.5703125" style="56" bestFit="1" customWidth="1"/>
    <col min="11" max="16384" width="11.42578125" style="3"/>
  </cols>
  <sheetData>
    <row r="6" spans="1:10">
      <c r="J6" s="3"/>
    </row>
    <row r="7" spans="1:10">
      <c r="J7" s="3"/>
    </row>
    <row r="8" spans="1:10">
      <c r="J8" s="3"/>
    </row>
    <row r="9" spans="1:10">
      <c r="J9" s="3"/>
    </row>
    <row r="10" spans="1:10">
      <c r="J10" s="3"/>
    </row>
    <row r="11" spans="1:10">
      <c r="J11" s="3"/>
    </row>
    <row r="12" spans="1:10">
      <c r="A12" s="3" t="s">
        <v>186</v>
      </c>
      <c r="B12" s="3" t="str">
        <f>Portada!$B$12</f>
        <v>24XORO</v>
      </c>
      <c r="J12" s="3"/>
    </row>
    <row r="13" spans="1:10">
      <c r="A13" s="3" t="s">
        <v>187</v>
      </c>
      <c r="B13" s="3" t="str">
        <f>Portada!$B$14</f>
        <v>XOR160401DR4</v>
      </c>
      <c r="J13" s="3"/>
    </row>
    <row r="14" spans="1:10">
      <c r="J14" s="3"/>
    </row>
    <row r="15" spans="1:10">
      <c r="A15" s="337" t="str">
        <f>+Portada!B13</f>
        <v>Cálculo Fiscal Anticipado - Ejercicio 2024</v>
      </c>
      <c r="B15" s="337"/>
      <c r="C15" s="337"/>
      <c r="D15" s="337"/>
      <c r="E15" s="337"/>
      <c r="F15" s="337"/>
      <c r="G15" s="337"/>
      <c r="H15" s="337"/>
      <c r="I15" s="337"/>
      <c r="J15" s="337"/>
    </row>
    <row r="16" spans="1:10">
      <c r="A16" s="311" t="str">
        <f>Portada!B15</f>
        <v>Fecha Corte: 31 de Diciembre del 2024</v>
      </c>
      <c r="B16" s="311"/>
      <c r="C16" s="311"/>
      <c r="D16" s="311"/>
      <c r="E16" s="311"/>
      <c r="F16" s="311"/>
      <c r="G16" s="311"/>
      <c r="H16" s="311"/>
      <c r="I16" s="311"/>
      <c r="J16" s="311"/>
    </row>
    <row r="18" spans="1:8">
      <c r="A18" s="310" t="s">
        <v>185</v>
      </c>
      <c r="B18" s="310"/>
      <c r="C18" s="310"/>
      <c r="D18" s="248" t="s">
        <v>858</v>
      </c>
      <c r="F18" s="310" t="s">
        <v>184</v>
      </c>
      <c r="G18" s="310"/>
      <c r="H18" s="310"/>
    </row>
    <row r="19" spans="1:8">
      <c r="A19" s="3" t="s">
        <v>188</v>
      </c>
      <c r="D19" s="79">
        <f>+Determinación!B3</f>
        <v>12203476.639645085</v>
      </c>
      <c r="E19" s="80"/>
      <c r="F19" s="3" t="s">
        <v>188</v>
      </c>
      <c r="H19" s="124">
        <f>+ER!E23+ER!E24+ER!E42+ER!E43+ER!E44+ER!E45+ER!E46+ER!E52+ER!E61+ER!E62+ER!E63+ER!E64</f>
        <v>10873950.34</v>
      </c>
    </row>
    <row r="20" spans="1:8">
      <c r="A20" s="3" t="s">
        <v>189</v>
      </c>
      <c r="D20" s="81">
        <f>+Determinación!B4</f>
        <v>9745000.1851000004</v>
      </c>
      <c r="F20" s="3" t="s">
        <v>398</v>
      </c>
      <c r="H20" s="124">
        <v>0</v>
      </c>
    </row>
    <row r="21" spans="1:8">
      <c r="A21" s="3" t="s">
        <v>190</v>
      </c>
      <c r="D21" s="79">
        <f>+D19-D20</f>
        <v>2458476.4545450844</v>
      </c>
      <c r="F21" s="3" t="s">
        <v>399</v>
      </c>
      <c r="H21" s="124">
        <f>+ER!E25+ER!E26+ER!E32+ER!E36+ER!E40+ER!E39+ER!E38+ER!E47+ER!E48+ER!E49+ER!E50+ER!E51+ER!E53+ER!E54+ER!E55+ER!E56+ER!E58+ER!E59+ER!E60+ER!E65</f>
        <v>10990040.441499999</v>
      </c>
    </row>
    <row r="22" spans="1:8">
      <c r="A22" s="3" t="s">
        <v>392</v>
      </c>
      <c r="D22" s="79">
        <f>+Pérdidas!V40</f>
        <v>2458476.4545450844</v>
      </c>
      <c r="F22" s="3" t="s">
        <v>400</v>
      </c>
      <c r="H22" s="123">
        <f>H19-H21</f>
        <v>-116090.10149999894</v>
      </c>
    </row>
    <row r="23" spans="1:8">
      <c r="A23" s="3" t="s">
        <v>393</v>
      </c>
      <c r="D23" s="123">
        <f>+D21-D22</f>
        <v>0</v>
      </c>
      <c r="F23" s="3" t="s">
        <v>401</v>
      </c>
      <c r="H23" s="124">
        <v>0</v>
      </c>
    </row>
    <row r="24" spans="1:8">
      <c r="A24" s="3" t="s">
        <v>394</v>
      </c>
      <c r="D24" s="125">
        <v>0.3</v>
      </c>
      <c r="F24" s="3" t="s">
        <v>192</v>
      </c>
      <c r="H24" s="123">
        <f>H22-H23</f>
        <v>-116090.10149999894</v>
      </c>
    </row>
    <row r="25" spans="1:8">
      <c r="A25" s="3" t="s">
        <v>191</v>
      </c>
      <c r="D25" s="123">
        <f>IF(D23&gt;0,D23*D24,0)</f>
        <v>0</v>
      </c>
    </row>
    <row r="26" spans="1:8">
      <c r="A26" s="3" t="s">
        <v>369</v>
      </c>
      <c r="D26" s="79">
        <v>0</v>
      </c>
    </row>
    <row r="27" spans="1:8">
      <c r="A27" s="3" t="s">
        <v>395</v>
      </c>
      <c r="D27" s="79">
        <f>Determinación!B12</f>
        <v>0</v>
      </c>
    </row>
    <row r="28" spans="1:8">
      <c r="A28" s="3" t="s">
        <v>396</v>
      </c>
      <c r="D28" s="79">
        <f>Determinación!B13</f>
        <v>0</v>
      </c>
    </row>
    <row r="29" spans="1:8">
      <c r="A29" s="3" t="s">
        <v>397</v>
      </c>
      <c r="D29" s="79">
        <f>Determinación!B14</f>
        <v>0</v>
      </c>
    </row>
    <row r="30" spans="1:8">
      <c r="A30" s="3" t="s">
        <v>370</v>
      </c>
      <c r="D30" s="123">
        <f>D25-D26-D27-D28-D29</f>
        <v>0</v>
      </c>
    </row>
    <row r="31" spans="1:8">
      <c r="D31" s="124"/>
    </row>
    <row r="32" spans="1:8">
      <c r="A32" s="3" t="s">
        <v>371</v>
      </c>
      <c r="D32" s="228">
        <f>+D21/D19</f>
        <v>0.20145705417735651</v>
      </c>
      <c r="F32" s="218"/>
      <c r="G32" s="260"/>
    </row>
    <row r="33" spans="1:10">
      <c r="D33" s="245">
        <f>+D32</f>
        <v>0.20145705417735651</v>
      </c>
    </row>
    <row r="34" spans="1:10">
      <c r="D34" s="59"/>
    </row>
    <row r="35" spans="1:10">
      <c r="A35" s="258"/>
      <c r="B35" s="258"/>
      <c r="C35" s="258"/>
      <c r="D35" s="258"/>
      <c r="E35" s="258"/>
      <c r="F35" s="258"/>
      <c r="G35" s="258"/>
      <c r="H35" s="258"/>
      <c r="I35" s="258"/>
      <c r="J35" s="259"/>
    </row>
    <row r="36" spans="1:10">
      <c r="F36" s="218" t="s">
        <v>818</v>
      </c>
      <c r="G36" s="218" t="s">
        <v>819</v>
      </c>
      <c r="H36" s="218" t="s">
        <v>801</v>
      </c>
      <c r="I36" s="218" t="s">
        <v>820</v>
      </c>
      <c r="J36" s="256" t="s">
        <v>821</v>
      </c>
    </row>
    <row r="37" spans="1:10" ht="15">
      <c r="B37" s="3" t="s">
        <v>817</v>
      </c>
      <c r="D37" s="249">
        <f>+D33</f>
        <v>0.20145705417735651</v>
      </c>
      <c r="E37" s="250"/>
      <c r="F37" s="251">
        <v>1000000</v>
      </c>
      <c r="G37" s="252">
        <f>+D37</f>
        <v>0.20145705417735651</v>
      </c>
      <c r="H37" s="253">
        <f>+F37*G37</f>
        <v>201457.05417735651</v>
      </c>
      <c r="I37" s="254">
        <v>0.3</v>
      </c>
      <c r="J37" s="255">
        <f>+H37*I37</f>
        <v>60437.11625320695</v>
      </c>
    </row>
    <row r="38" spans="1:10">
      <c r="F38" s="246"/>
      <c r="G38" s="247"/>
      <c r="H38" s="72"/>
    </row>
    <row r="39" spans="1:10">
      <c r="F39" s="246"/>
      <c r="G39" s="247"/>
      <c r="H39" s="72"/>
    </row>
    <row r="40" spans="1:10">
      <c r="A40" s="257"/>
      <c r="B40" s="258"/>
      <c r="C40" s="258"/>
      <c r="D40" s="258"/>
      <c r="E40" s="258"/>
      <c r="F40" s="258"/>
      <c r="G40" s="258"/>
      <c r="H40" s="258"/>
      <c r="I40" s="258"/>
      <c r="J40" s="259"/>
    </row>
  </sheetData>
  <mergeCells count="4">
    <mergeCell ref="F18:H18"/>
    <mergeCell ref="A18:C18"/>
    <mergeCell ref="A15:J15"/>
    <mergeCell ref="A16:J16"/>
  </mergeCells>
  <pageMargins left="0.7" right="0.7" top="0.75" bottom="0.75" header="0.3" footer="0.3"/>
  <pageSetup scale="71" fitToHeight="0"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1"/>
  <sheetViews>
    <sheetView zoomScaleNormal="100" workbookViewId="0">
      <selection activeCell="B8" sqref="B8"/>
    </sheetView>
  </sheetViews>
  <sheetFormatPr baseColWidth="10" defaultColWidth="11.42578125" defaultRowHeight="12.75"/>
  <cols>
    <col min="1" max="1" width="55.140625" style="3" customWidth="1"/>
    <col min="2" max="2" width="53.140625" style="3" customWidth="1"/>
    <col min="3" max="3" width="14.140625" style="3" bestFit="1" customWidth="1"/>
    <col min="4" max="4" width="10.5703125" style="3" bestFit="1" customWidth="1"/>
    <col min="5" max="16384" width="11.42578125" style="3"/>
  </cols>
  <sheetData>
    <row r="1" spans="1:5">
      <c r="A1" s="11" t="s">
        <v>23</v>
      </c>
    </row>
    <row r="2" spans="1:5">
      <c r="B2" s="8">
        <v>2023</v>
      </c>
      <c r="C2" s="62"/>
    </row>
    <row r="3" spans="1:5">
      <c r="A3" s="3" t="s">
        <v>24</v>
      </c>
      <c r="B3" s="63">
        <f>+'Ing - Ded'!C8</f>
        <v>12203476.639645085</v>
      </c>
      <c r="C3" s="62"/>
      <c r="D3" s="62"/>
    </row>
    <row r="4" spans="1:5" ht="38.25">
      <c r="A4" s="11" t="s">
        <v>25</v>
      </c>
      <c r="B4" s="63">
        <f>+'Ing - Ded'!C153</f>
        <v>9745000.1851000004</v>
      </c>
      <c r="C4" s="62"/>
      <c r="D4" s="62"/>
    </row>
    <row r="5" spans="1:5" ht="25.5">
      <c r="A5" s="64" t="s">
        <v>26</v>
      </c>
      <c r="B5" s="63">
        <f>+B3-B4</f>
        <v>2458476.4545450844</v>
      </c>
      <c r="C5" s="63"/>
      <c r="D5" s="63"/>
    </row>
    <row r="6" spans="1:5">
      <c r="A6" s="8" t="s">
        <v>27</v>
      </c>
      <c r="B6" s="63">
        <f>+IF(0&gt;B5,B5,0)</f>
        <v>0</v>
      </c>
      <c r="E6" s="65"/>
    </row>
    <row r="7" spans="1:5">
      <c r="A7" s="8" t="s">
        <v>28</v>
      </c>
      <c r="B7" s="63">
        <f>+IF(B5&gt;0,B5,0)</f>
        <v>2458476.4545450844</v>
      </c>
      <c r="C7" s="63"/>
      <c r="D7" s="63"/>
    </row>
    <row r="8" spans="1:5" ht="38.25">
      <c r="A8" s="64" t="s">
        <v>29</v>
      </c>
      <c r="B8" s="63">
        <f>-IF(SUM(Pérdidas!T40:T46)&lt;B7,SUM(Pérdidas!T40:T46),B7)</f>
        <v>-2458476.4545450844</v>
      </c>
      <c r="C8" s="62"/>
      <c r="D8" s="2" t="s">
        <v>349</v>
      </c>
    </row>
    <row r="9" spans="1:5">
      <c r="A9" s="64" t="s">
        <v>30</v>
      </c>
      <c r="B9" s="63">
        <f>+B7+B8</f>
        <v>0</v>
      </c>
      <c r="C9" s="66"/>
      <c r="D9" s="2" t="s">
        <v>388</v>
      </c>
    </row>
    <row r="10" spans="1:5">
      <c r="A10" s="64" t="s">
        <v>31</v>
      </c>
      <c r="B10" s="63">
        <f>IF(B9&gt;0,B9*0.3,0)</f>
        <v>0</v>
      </c>
      <c r="C10" s="63"/>
      <c r="D10" s="62"/>
    </row>
    <row r="11" spans="1:5">
      <c r="A11" s="64" t="s">
        <v>372</v>
      </c>
      <c r="B11" s="63">
        <f>+SUMIF(BZ!G19:G60,Determinación!A11,BZ!K19:K60)</f>
        <v>0</v>
      </c>
      <c r="C11" s="63"/>
    </row>
    <row r="12" spans="1:5">
      <c r="A12" s="64" t="s">
        <v>389</v>
      </c>
      <c r="B12" s="63"/>
      <c r="C12" s="63"/>
    </row>
    <row r="13" spans="1:5">
      <c r="A13" s="64" t="s">
        <v>390</v>
      </c>
      <c r="B13" s="63"/>
      <c r="C13" s="63"/>
    </row>
    <row r="14" spans="1:5">
      <c r="A14" s="8" t="s">
        <v>391</v>
      </c>
      <c r="B14" s="63"/>
    </row>
    <row r="15" spans="1:5">
      <c r="A15" s="3" t="s">
        <v>181</v>
      </c>
      <c r="B15" s="63">
        <f>+B10-B11-B12-B13-B14</f>
        <v>0</v>
      </c>
      <c r="C15" s="63"/>
    </row>
    <row r="16" spans="1:5">
      <c r="A16" s="3" t="s">
        <v>32</v>
      </c>
      <c r="B16" s="63"/>
    </row>
    <row r="17" spans="1:3">
      <c r="A17" s="3" t="s">
        <v>33</v>
      </c>
    </row>
    <row r="18" spans="1:3">
      <c r="A18" s="3" t="s">
        <v>34</v>
      </c>
    </row>
    <row r="19" spans="1:3">
      <c r="A19" s="3" t="s">
        <v>35</v>
      </c>
    </row>
    <row r="20" spans="1:3">
      <c r="A20" s="3" t="s">
        <v>36</v>
      </c>
    </row>
    <row r="21" spans="1:3">
      <c r="A21" s="3" t="s">
        <v>37</v>
      </c>
    </row>
    <row r="22" spans="1:3">
      <c r="A22" s="3" t="s">
        <v>38</v>
      </c>
      <c r="B22" s="63"/>
    </row>
    <row r="23" spans="1:3">
      <c r="A23" s="67" t="s">
        <v>39</v>
      </c>
      <c r="B23" s="68">
        <f>+B15-B22</f>
        <v>0</v>
      </c>
      <c r="C23" s="69"/>
    </row>
    <row r="25" spans="1:3">
      <c r="B25" s="70"/>
      <c r="C25" s="71"/>
    </row>
    <row r="27" spans="1:3">
      <c r="B27" s="70"/>
      <c r="C27" s="70"/>
    </row>
    <row r="28" spans="1:3">
      <c r="B28" s="72"/>
      <c r="C28" s="72"/>
    </row>
    <row r="29" spans="1:3">
      <c r="B29" s="70"/>
      <c r="C29" s="70"/>
    </row>
    <row r="31" spans="1:3">
      <c r="C31" s="6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8E66E-7263-4326-B8B1-1A884E28996F}">
  <dimension ref="A3:S23"/>
  <sheetViews>
    <sheetView zoomScale="85" zoomScaleNormal="85" workbookViewId="0">
      <selection activeCell="E11" sqref="E11"/>
    </sheetView>
  </sheetViews>
  <sheetFormatPr baseColWidth="10" defaultRowHeight="15"/>
  <cols>
    <col min="5" max="5" width="17" bestFit="1" customWidth="1"/>
  </cols>
  <sheetData>
    <row r="3" spans="1:19" ht="15.75" thickBot="1"/>
    <row r="4" spans="1:19" ht="15.75" thickBot="1">
      <c r="A4" s="347" t="s">
        <v>790</v>
      </c>
      <c r="B4" s="348" t="s">
        <v>791</v>
      </c>
      <c r="C4" s="349"/>
      <c r="D4" s="347" t="s">
        <v>792</v>
      </c>
      <c r="E4" s="347" t="s">
        <v>793</v>
      </c>
      <c r="F4" s="347" t="s">
        <v>794</v>
      </c>
      <c r="G4" s="338" t="s">
        <v>795</v>
      </c>
      <c r="H4" s="339"/>
      <c r="I4" s="340"/>
      <c r="J4" s="338" t="s">
        <v>796</v>
      </c>
      <c r="K4" s="339"/>
      <c r="L4" s="339"/>
      <c r="M4" s="339"/>
      <c r="N4" s="339"/>
      <c r="O4" s="339"/>
      <c r="P4" s="339"/>
      <c r="Q4" s="339"/>
      <c r="R4" s="339"/>
      <c r="S4" s="340"/>
    </row>
    <row r="5" spans="1:19" ht="16.5" thickTop="1" thickBot="1">
      <c r="A5" s="342"/>
      <c r="B5" s="350"/>
      <c r="C5" s="351"/>
      <c r="D5" s="342"/>
      <c r="E5" s="342"/>
      <c r="F5" s="342"/>
      <c r="G5" s="341" t="s">
        <v>127</v>
      </c>
      <c r="H5" s="341" t="s">
        <v>797</v>
      </c>
      <c r="I5" s="341" t="s">
        <v>798</v>
      </c>
      <c r="J5" s="344" t="s">
        <v>797</v>
      </c>
      <c r="K5" s="345"/>
      <c r="L5" s="345"/>
      <c r="M5" s="345"/>
      <c r="N5" s="345"/>
      <c r="O5" s="345"/>
      <c r="P5" s="345"/>
      <c r="Q5" s="346"/>
      <c r="R5" s="344" t="s">
        <v>798</v>
      </c>
      <c r="S5" s="346"/>
    </row>
    <row r="6" spans="1:19" ht="16.5" thickTop="1" thickBot="1">
      <c r="A6" s="342"/>
      <c r="B6" s="341" t="s">
        <v>799</v>
      </c>
      <c r="C6" s="341" t="s">
        <v>800</v>
      </c>
      <c r="D6" s="342"/>
      <c r="E6" s="342"/>
      <c r="F6" s="342"/>
      <c r="G6" s="342"/>
      <c r="H6" s="342"/>
      <c r="I6" s="342"/>
      <c r="J6" s="344" t="s">
        <v>801</v>
      </c>
      <c r="K6" s="345"/>
      <c r="L6" s="345"/>
      <c r="M6" s="345"/>
      <c r="N6" s="345"/>
      <c r="O6" s="346"/>
      <c r="P6" s="344" t="s">
        <v>802</v>
      </c>
      <c r="Q6" s="346"/>
      <c r="R6" s="341" t="s">
        <v>801</v>
      </c>
      <c r="S6" s="341" t="s">
        <v>802</v>
      </c>
    </row>
    <row r="7" spans="1:19" ht="16.5" thickTop="1" thickBot="1">
      <c r="A7" s="343"/>
      <c r="B7" s="343"/>
      <c r="C7" s="343"/>
      <c r="D7" s="343"/>
      <c r="E7" s="343"/>
      <c r="F7" s="343"/>
      <c r="G7" s="343"/>
      <c r="H7" s="343"/>
      <c r="I7" s="343"/>
      <c r="J7" s="233" t="s">
        <v>803</v>
      </c>
      <c r="K7" s="233" t="s">
        <v>804</v>
      </c>
      <c r="L7" s="233" t="s">
        <v>805</v>
      </c>
      <c r="M7" s="234">
        <v>0</v>
      </c>
      <c r="N7" s="234">
        <v>0.08</v>
      </c>
      <c r="O7" s="234">
        <v>0.16</v>
      </c>
      <c r="P7" s="234">
        <v>0.08</v>
      </c>
      <c r="Q7" s="234">
        <v>0.16</v>
      </c>
      <c r="R7" s="343"/>
      <c r="S7" s="343"/>
    </row>
    <row r="8" spans="1:19" ht="16.5" thickTop="1" thickBot="1">
      <c r="A8" s="235" t="s">
        <v>45</v>
      </c>
      <c r="B8" s="236">
        <v>0</v>
      </c>
      <c r="C8" s="236">
        <v>12</v>
      </c>
      <c r="D8" s="238">
        <v>772047</v>
      </c>
      <c r="E8" s="236"/>
      <c r="F8" s="238">
        <v>772047</v>
      </c>
      <c r="G8" s="236"/>
      <c r="H8" s="236"/>
      <c r="I8" s="236"/>
      <c r="J8" s="236"/>
      <c r="K8" s="236"/>
      <c r="L8" s="236"/>
      <c r="M8" s="238">
        <v>766156</v>
      </c>
      <c r="N8" s="236"/>
      <c r="O8" s="238">
        <v>5891</v>
      </c>
      <c r="P8" s="236"/>
      <c r="Q8" s="238">
        <v>943</v>
      </c>
      <c r="R8" s="236"/>
      <c r="S8" s="236"/>
    </row>
    <row r="9" spans="1:19" ht="15.75" thickBot="1">
      <c r="A9" s="235" t="s">
        <v>46</v>
      </c>
      <c r="B9" s="236">
        <v>1</v>
      </c>
      <c r="C9" s="236">
        <v>10</v>
      </c>
      <c r="D9" s="238">
        <v>598533</v>
      </c>
      <c r="E9" s="236"/>
      <c r="F9" s="238">
        <v>598533</v>
      </c>
      <c r="G9" s="236"/>
      <c r="H9" s="236"/>
      <c r="I9" s="236"/>
      <c r="J9" s="236"/>
      <c r="K9" s="236"/>
      <c r="L9" s="236"/>
      <c r="M9" s="238">
        <v>598533</v>
      </c>
      <c r="N9" s="236"/>
      <c r="O9" s="236"/>
      <c r="P9" s="236"/>
      <c r="Q9" s="236"/>
      <c r="R9" s="236"/>
      <c r="S9" s="236"/>
    </row>
    <row r="10" spans="1:19" ht="15.75" thickBot="1">
      <c r="A10" s="235" t="s">
        <v>47</v>
      </c>
      <c r="B10" s="236">
        <v>2</v>
      </c>
      <c r="C10" s="236">
        <v>12</v>
      </c>
      <c r="D10" s="238">
        <v>676132</v>
      </c>
      <c r="E10" s="236"/>
      <c r="F10" s="238">
        <v>676132</v>
      </c>
      <c r="G10" s="236"/>
      <c r="H10" s="236"/>
      <c r="I10" s="236"/>
      <c r="J10" s="236"/>
      <c r="K10" s="236"/>
      <c r="L10" s="236"/>
      <c r="M10" s="238">
        <v>676132</v>
      </c>
      <c r="N10" s="236"/>
      <c r="O10" s="236"/>
      <c r="P10" s="236"/>
      <c r="Q10" s="236"/>
      <c r="R10" s="236"/>
      <c r="S10" s="236"/>
    </row>
    <row r="11" spans="1:19" ht="15.75" thickBot="1">
      <c r="A11" s="235" t="s">
        <v>48</v>
      </c>
      <c r="B11" s="236">
        <v>0</v>
      </c>
      <c r="C11" s="236">
        <v>10</v>
      </c>
      <c r="D11" s="238">
        <v>630034</v>
      </c>
      <c r="E11" s="236"/>
      <c r="F11" s="238">
        <v>630034</v>
      </c>
      <c r="G11" s="236"/>
      <c r="H11" s="236"/>
      <c r="I11" s="236"/>
      <c r="J11" s="236"/>
      <c r="K11" s="236"/>
      <c r="L11" s="236"/>
      <c r="M11" s="238">
        <v>630034</v>
      </c>
      <c r="N11" s="236"/>
      <c r="O11" s="236"/>
      <c r="P11" s="236"/>
      <c r="Q11" s="236"/>
      <c r="R11" s="236"/>
      <c r="S11" s="236"/>
    </row>
    <row r="12" spans="1:19" ht="15.75" thickBot="1">
      <c r="A12" s="235" t="s">
        <v>49</v>
      </c>
      <c r="B12" s="236">
        <v>0</v>
      </c>
      <c r="C12" s="236">
        <v>9</v>
      </c>
      <c r="D12" s="238">
        <v>794596</v>
      </c>
      <c r="E12" s="236"/>
      <c r="F12" s="238">
        <v>794596</v>
      </c>
      <c r="G12" s="236"/>
      <c r="H12" s="236"/>
      <c r="I12" s="236"/>
      <c r="J12" s="236"/>
      <c r="K12" s="236"/>
      <c r="L12" s="236"/>
      <c r="M12" s="238">
        <v>794596</v>
      </c>
      <c r="N12" s="236"/>
      <c r="O12" s="236"/>
      <c r="P12" s="236"/>
      <c r="Q12" s="236"/>
      <c r="R12" s="236"/>
      <c r="S12" s="236"/>
    </row>
    <row r="13" spans="1:19" ht="15.75" thickBot="1">
      <c r="A13" s="235" t="s">
        <v>50</v>
      </c>
      <c r="B13" s="236">
        <v>0</v>
      </c>
      <c r="C13" s="236">
        <v>9</v>
      </c>
      <c r="D13" s="238">
        <v>887836</v>
      </c>
      <c r="E13" s="236"/>
      <c r="F13" s="238">
        <v>887836</v>
      </c>
      <c r="G13" s="236"/>
      <c r="H13" s="236"/>
      <c r="I13" s="236"/>
      <c r="J13" s="236"/>
      <c r="K13" s="236"/>
      <c r="L13" s="236"/>
      <c r="M13" s="238">
        <v>887836</v>
      </c>
      <c r="N13" s="236"/>
      <c r="O13" s="236"/>
      <c r="P13" s="236"/>
      <c r="Q13" s="236"/>
      <c r="R13" s="236"/>
      <c r="S13" s="236"/>
    </row>
    <row r="14" spans="1:19" ht="15.75" thickBot="1">
      <c r="A14" s="235" t="s">
        <v>287</v>
      </c>
      <c r="B14" s="236">
        <v>6</v>
      </c>
      <c r="C14" s="236">
        <v>10</v>
      </c>
      <c r="D14" s="238">
        <v>911075</v>
      </c>
      <c r="E14" s="236"/>
      <c r="F14" s="238">
        <v>911075</v>
      </c>
      <c r="G14" s="236"/>
      <c r="H14" s="236"/>
      <c r="I14" s="236"/>
      <c r="J14" s="236"/>
      <c r="K14" s="236"/>
      <c r="L14" s="236"/>
      <c r="M14" s="238">
        <v>911075</v>
      </c>
      <c r="N14" s="236"/>
      <c r="O14" s="236"/>
      <c r="P14" s="236"/>
      <c r="Q14" s="236"/>
      <c r="R14" s="236"/>
      <c r="S14" s="236"/>
    </row>
    <row r="15" spans="1:19" ht="15.75" thickBot="1">
      <c r="A15" s="235" t="s">
        <v>288</v>
      </c>
      <c r="B15" s="236">
        <v>3</v>
      </c>
      <c r="C15" s="236">
        <v>11</v>
      </c>
      <c r="D15" s="238">
        <v>910556</v>
      </c>
      <c r="E15" s="236"/>
      <c r="F15" s="238">
        <v>910556</v>
      </c>
      <c r="G15" s="236"/>
      <c r="H15" s="236"/>
      <c r="I15" s="236"/>
      <c r="J15" s="236"/>
      <c r="K15" s="236"/>
      <c r="L15" s="236"/>
      <c r="M15" s="238">
        <v>910556</v>
      </c>
      <c r="N15" s="236"/>
      <c r="O15" s="236"/>
      <c r="P15" s="236"/>
      <c r="Q15" s="236"/>
      <c r="R15" s="236"/>
      <c r="S15" s="236"/>
    </row>
    <row r="16" spans="1:19" ht="15.75" thickBot="1">
      <c r="A16" s="235" t="s">
        <v>289</v>
      </c>
      <c r="B16" s="236">
        <v>3</v>
      </c>
      <c r="C16" s="236">
        <v>9</v>
      </c>
      <c r="D16" s="238">
        <v>924602</v>
      </c>
      <c r="E16" s="236"/>
      <c r="F16" s="238">
        <v>924602</v>
      </c>
      <c r="G16" s="236"/>
      <c r="H16" s="236"/>
      <c r="I16" s="236"/>
      <c r="J16" s="236"/>
      <c r="K16" s="236"/>
      <c r="L16" s="236"/>
      <c r="M16" s="238">
        <v>924602</v>
      </c>
      <c r="N16" s="236"/>
      <c r="O16" s="236"/>
      <c r="P16" s="236"/>
      <c r="Q16" s="236"/>
      <c r="R16" s="236"/>
      <c r="S16" s="236"/>
    </row>
    <row r="17" spans="1:19" ht="15.75" thickBot="1">
      <c r="A17" s="235" t="s">
        <v>290</v>
      </c>
      <c r="B17" s="236">
        <v>3</v>
      </c>
      <c r="C17" s="236">
        <v>10</v>
      </c>
      <c r="D17" s="238">
        <v>920767</v>
      </c>
      <c r="E17" s="236"/>
      <c r="F17" s="238">
        <v>920767</v>
      </c>
      <c r="G17" s="236"/>
      <c r="H17" s="236"/>
      <c r="I17" s="236"/>
      <c r="J17" s="236"/>
      <c r="K17" s="236"/>
      <c r="L17" s="236"/>
      <c r="M17" s="238">
        <v>920767</v>
      </c>
      <c r="N17" s="236"/>
      <c r="O17" s="236"/>
      <c r="P17" s="236"/>
      <c r="Q17" s="236"/>
      <c r="R17" s="236"/>
      <c r="S17" s="236"/>
    </row>
    <row r="18" spans="1:19" ht="15.75" thickBot="1">
      <c r="A18" s="235" t="s">
        <v>291</v>
      </c>
      <c r="B18" s="236">
        <v>1</v>
      </c>
      <c r="C18" s="236">
        <v>10</v>
      </c>
      <c r="D18" s="238">
        <v>999046</v>
      </c>
      <c r="E18" s="236"/>
      <c r="F18" s="238">
        <v>999046</v>
      </c>
      <c r="G18" s="236"/>
      <c r="H18" s="236"/>
      <c r="I18" s="236"/>
      <c r="J18" s="236"/>
      <c r="K18" s="236"/>
      <c r="L18" s="236"/>
      <c r="M18" s="238">
        <v>999046</v>
      </c>
      <c r="N18" s="236"/>
      <c r="O18" s="236"/>
      <c r="P18" s="236"/>
      <c r="Q18" s="236"/>
      <c r="R18" s="236"/>
      <c r="S18" s="236"/>
    </row>
    <row r="19" spans="1:19" ht="15.75" thickBot="1">
      <c r="A19" s="239" t="s">
        <v>281</v>
      </c>
      <c r="B19" s="240">
        <v>1</v>
      </c>
      <c r="C19" s="240">
        <v>11</v>
      </c>
      <c r="D19" s="241">
        <v>916274</v>
      </c>
      <c r="E19" s="240"/>
      <c r="F19" s="241">
        <v>916274</v>
      </c>
      <c r="G19" s="240"/>
      <c r="H19" s="240"/>
      <c r="I19" s="240"/>
      <c r="J19" s="240"/>
      <c r="K19" s="240"/>
      <c r="L19" s="240"/>
      <c r="M19" s="241">
        <v>916274</v>
      </c>
      <c r="N19" s="240"/>
    </row>
    <row r="23" spans="1:19">
      <c r="E23" t="s">
        <v>806</v>
      </c>
      <c r="F23" s="237">
        <f>+SUM(F8:F19)</f>
        <v>9941498</v>
      </c>
    </row>
  </sheetData>
  <mergeCells count="18">
    <mergeCell ref="A4:A7"/>
    <mergeCell ref="B4:C5"/>
    <mergeCell ref="D4:D7"/>
    <mergeCell ref="E4:E7"/>
    <mergeCell ref="F4:F7"/>
    <mergeCell ref="B6:B7"/>
    <mergeCell ref="C6:C7"/>
    <mergeCell ref="J4:S4"/>
    <mergeCell ref="G5:G7"/>
    <mergeCell ref="H5:H7"/>
    <mergeCell ref="I5:I7"/>
    <mergeCell ref="J5:Q5"/>
    <mergeCell ref="R5:S5"/>
    <mergeCell ref="J6:O6"/>
    <mergeCell ref="P6:Q6"/>
    <mergeCell ref="R6:R7"/>
    <mergeCell ref="S6:S7"/>
    <mergeCell ref="G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19</vt:i4>
      </vt:variant>
      <vt:variant>
        <vt:lpstr>Rangos con nombre</vt:lpstr>
      </vt:variant>
      <vt:variant>
        <vt:i4>5</vt:i4>
      </vt:variant>
    </vt:vector>
  </HeadingPairs>
  <TitlesOfParts>
    <vt:vector size="24" baseType="lpstr">
      <vt:lpstr>Portada</vt:lpstr>
      <vt:lpstr>BZ</vt:lpstr>
      <vt:lpstr>Clasificaciones</vt:lpstr>
      <vt:lpstr>ESF</vt:lpstr>
      <vt:lpstr>FE</vt:lpstr>
      <vt:lpstr>CCC</vt:lpstr>
      <vt:lpstr>ER</vt:lpstr>
      <vt:lpstr>AAXI </vt:lpstr>
      <vt:lpstr>Pérdidas</vt:lpstr>
      <vt:lpstr>CUCA</vt:lpstr>
      <vt:lpstr>CUFIN</vt:lpstr>
      <vt:lpstr>UFIN</vt:lpstr>
      <vt:lpstr>INPC</vt:lpstr>
      <vt:lpstr>Ing - Ded</vt:lpstr>
      <vt:lpstr>Conciliación</vt:lpstr>
      <vt:lpstr>Datos Adicionales</vt:lpstr>
      <vt:lpstr>Resumen</vt:lpstr>
      <vt:lpstr>Determinación</vt:lpstr>
      <vt:lpstr>Ingresos fiscales</vt:lpstr>
      <vt:lpstr>CUFIN!Área_de_impresión</vt:lpstr>
      <vt:lpstr>ER!Área_de_impresión</vt:lpstr>
      <vt:lpstr>ESF!Área_de_impresión</vt:lpstr>
      <vt:lpstr>UFIN!Área_de_impresión</vt:lpstr>
      <vt:lpstr>INPC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Benavides Cervera</dc:creator>
  <cp:lastModifiedBy>GIOVANNI RAUL ROSALES MARTINEZ</cp:lastModifiedBy>
  <cp:lastPrinted>2024-12-31T17:38:07Z</cp:lastPrinted>
  <dcterms:created xsi:type="dcterms:W3CDTF">2016-05-18T18:04:33Z</dcterms:created>
  <dcterms:modified xsi:type="dcterms:W3CDTF">2025-04-10T23:52:04Z</dcterms:modified>
</cp:coreProperties>
</file>