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zero_day\B\"/>
    </mc:Choice>
  </mc:AlternateContent>
  <xr:revisionPtr revIDLastSave="0" documentId="13_ncr:1_{839BDB6F-9A45-4204-887F-541B7E61F098}" xr6:coauthVersionLast="36" xr6:coauthVersionMax="36" xr10:uidLastSave="{00000000-0000-0000-0000-000000000000}"/>
  <bookViews>
    <workbookView xWindow="0" yWindow="0" windowWidth="19200" windowHeight="7956" firstSheet="4" activeTab="10" xr2:uid="{00000000-000D-0000-FFFF-FFFF00000000}"/>
  </bookViews>
  <sheets>
    <sheet name="22 nov 22" sheetId="1" r:id="rId1"/>
    <sheet name="others" sheetId="2" r:id="rId2"/>
    <sheet name="3 jan 2023" sheetId="3" r:id="rId3"/>
    <sheet name="21 feb 2023" sheetId="4" r:id="rId4"/>
    <sheet name="10 NOV 2023" sheetId="5" r:id="rId5"/>
    <sheet name="30 NOV 2023" sheetId="6" r:id="rId6"/>
    <sheet name="26 DEC 2023" sheetId="7" r:id="rId7"/>
    <sheet name="5 FEB 2024" sheetId="8" r:id="rId8"/>
    <sheet name="15 MAR 2024" sheetId="9" r:id="rId9"/>
    <sheet name="4 APR 2024" sheetId="10" r:id="rId10"/>
    <sheet name="25 APR 2024" sheetId="12" r:id="rId11"/>
    <sheet name="7 MAY 2024" sheetId="11" r:id="rId12"/>
    <sheet name="28 MAY 2024" sheetId="13" r:id="rId13"/>
  </sheets>
  <calcPr calcId="191029"/>
</workbook>
</file>

<file path=xl/calcChain.xml><?xml version="1.0" encoding="utf-8"?>
<calcChain xmlns="http://schemas.openxmlformats.org/spreadsheetml/2006/main">
  <c r="J19" i="13" l="1"/>
  <c r="I19" i="13"/>
  <c r="L18" i="13"/>
  <c r="E18" i="13"/>
  <c r="L17" i="13"/>
  <c r="E17" i="13"/>
  <c r="L16" i="13"/>
  <c r="E16" i="13"/>
  <c r="L15" i="13"/>
  <c r="E15" i="13"/>
  <c r="L14" i="13"/>
  <c r="E14" i="13"/>
  <c r="L13" i="13"/>
  <c r="E13" i="13"/>
  <c r="L12" i="13"/>
  <c r="E12" i="13"/>
  <c r="L11" i="13"/>
  <c r="E11" i="13"/>
  <c r="L10" i="13"/>
  <c r="E10" i="13"/>
  <c r="L9" i="13"/>
  <c r="E9" i="13"/>
  <c r="L8" i="13"/>
  <c r="E8" i="13"/>
  <c r="L7" i="13"/>
  <c r="E7" i="13"/>
  <c r="L6" i="13"/>
  <c r="L19" i="13" s="1"/>
  <c r="E6" i="13"/>
  <c r="E5" i="13"/>
  <c r="E4" i="13"/>
  <c r="E3" i="13"/>
  <c r="E19" i="13" l="1"/>
  <c r="E20" i="13" s="1"/>
  <c r="B33" i="11"/>
  <c r="F20" i="13" l="1"/>
  <c r="J19" i="11"/>
  <c r="I19" i="11"/>
  <c r="L18" i="11"/>
  <c r="E18" i="11"/>
  <c r="L17" i="11"/>
  <c r="E17" i="11"/>
  <c r="L16" i="11"/>
  <c r="E16" i="11"/>
  <c r="L15" i="11"/>
  <c r="E15" i="11"/>
  <c r="L14" i="11"/>
  <c r="E14" i="11"/>
  <c r="L13" i="11"/>
  <c r="E13" i="11"/>
  <c r="L12" i="11"/>
  <c r="E12" i="11"/>
  <c r="L11" i="11"/>
  <c r="E11" i="11"/>
  <c r="L10" i="11"/>
  <c r="E10" i="11"/>
  <c r="L9" i="11"/>
  <c r="E9" i="11"/>
  <c r="L8" i="11"/>
  <c r="E8" i="11"/>
  <c r="L7" i="11"/>
  <c r="E7" i="11"/>
  <c r="L6" i="11"/>
  <c r="E6" i="11"/>
  <c r="E5" i="11"/>
  <c r="E4" i="11"/>
  <c r="L19" i="11"/>
  <c r="E3" i="11"/>
  <c r="E19" i="11" l="1"/>
  <c r="E20" i="11" s="1"/>
  <c r="J19" i="12"/>
  <c r="I19" i="12"/>
  <c r="L18" i="12"/>
  <c r="E18" i="12"/>
  <c r="L17" i="12"/>
  <c r="E17" i="12"/>
  <c r="L16" i="12"/>
  <c r="E16" i="12"/>
  <c r="L15" i="12"/>
  <c r="E15" i="12"/>
  <c r="L14" i="12"/>
  <c r="E14" i="12"/>
  <c r="E13" i="12"/>
  <c r="L12" i="12"/>
  <c r="E12" i="12"/>
  <c r="L11" i="12"/>
  <c r="E11" i="12"/>
  <c r="L10" i="12"/>
  <c r="E10" i="12"/>
  <c r="L9" i="12"/>
  <c r="E9" i="12"/>
  <c r="L8" i="12"/>
  <c r="E8" i="12"/>
  <c r="L7" i="12"/>
  <c r="E7" i="12"/>
  <c r="L6" i="12"/>
  <c r="E6" i="12"/>
  <c r="L5" i="12"/>
  <c r="E5" i="12"/>
  <c r="L4" i="12"/>
  <c r="E4" i="12"/>
  <c r="L3" i="12"/>
  <c r="E3" i="12"/>
  <c r="F20" i="11" l="1"/>
  <c r="L19" i="12"/>
  <c r="E19" i="12"/>
  <c r="E20" i="12" s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3" i="10"/>
  <c r="F20" i="12" l="1"/>
  <c r="J19" i="10"/>
  <c r="I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3" i="9"/>
  <c r="E19" i="10" l="1"/>
  <c r="E20" i="10" s="1"/>
  <c r="L19" i="10"/>
  <c r="J19" i="9"/>
  <c r="I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L19" i="9"/>
  <c r="E3" i="9"/>
  <c r="F20" i="10" l="1"/>
  <c r="E21" i="10" s="1"/>
  <c r="E19" i="9"/>
  <c r="E3" i="8"/>
  <c r="L3" i="8"/>
  <c r="E4" i="8"/>
  <c r="L4" i="8"/>
  <c r="E5" i="8"/>
  <c r="L5" i="8"/>
  <c r="E6" i="8"/>
  <c r="L6" i="8"/>
  <c r="E7" i="8"/>
  <c r="L7" i="8"/>
  <c r="E8" i="8"/>
  <c r="L8" i="8"/>
  <c r="E9" i="8"/>
  <c r="L9" i="8"/>
  <c r="E10" i="8"/>
  <c r="L10" i="8"/>
  <c r="E11" i="8"/>
  <c r="L11" i="8"/>
  <c r="E12" i="8"/>
  <c r="L12" i="8"/>
  <c r="E13" i="8"/>
  <c r="L13" i="8"/>
  <c r="E14" i="8"/>
  <c r="L14" i="8"/>
  <c r="E15" i="8"/>
  <c r="L15" i="8"/>
  <c r="E16" i="8"/>
  <c r="L16" i="8"/>
  <c r="E17" i="8"/>
  <c r="L17" i="8"/>
  <c r="E18" i="8"/>
  <c r="I19" i="8"/>
  <c r="J19" i="8"/>
  <c r="E20" i="9" l="1"/>
  <c r="I23" i="9"/>
  <c r="J23" i="9" s="1"/>
  <c r="F20" i="9"/>
  <c r="I24" i="9" s="1"/>
  <c r="I25" i="9" s="1"/>
  <c r="L19" i="8"/>
  <c r="E19" i="8"/>
  <c r="E20" i="8" s="1"/>
  <c r="E3" i="6"/>
  <c r="F20" i="8" l="1"/>
  <c r="J19" i="7"/>
  <c r="I19" i="7"/>
  <c r="E18" i="7"/>
  <c r="L17" i="7"/>
  <c r="E17" i="7"/>
  <c r="L16" i="7"/>
  <c r="E16" i="7"/>
  <c r="L15" i="7"/>
  <c r="E15" i="7"/>
  <c r="L14" i="7"/>
  <c r="E14" i="7"/>
  <c r="L13" i="7"/>
  <c r="E13" i="7"/>
  <c r="L12" i="7"/>
  <c r="E12" i="7"/>
  <c r="L11" i="7"/>
  <c r="E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E4" i="7"/>
  <c r="L3" i="7"/>
  <c r="E3" i="7"/>
  <c r="L19" i="7" l="1"/>
  <c r="E19" i="7"/>
  <c r="E11" i="6"/>
  <c r="F20" i="7" l="1"/>
  <c r="E20" i="7"/>
  <c r="I19" i="6"/>
  <c r="J19" i="6"/>
  <c r="L3" i="6"/>
  <c r="L4" i="6"/>
  <c r="L5" i="6"/>
  <c r="L6" i="6"/>
  <c r="L7" i="6"/>
  <c r="L9" i="6"/>
  <c r="L10" i="6"/>
  <c r="L11" i="6"/>
  <c r="L12" i="6"/>
  <c r="L13" i="6"/>
  <c r="L14" i="6"/>
  <c r="L15" i="6"/>
  <c r="L16" i="6"/>
  <c r="L17" i="6"/>
  <c r="E18" i="6"/>
  <c r="E17" i="6"/>
  <c r="E16" i="6"/>
  <c r="E15" i="6"/>
  <c r="E14" i="6"/>
  <c r="E13" i="6"/>
  <c r="E12" i="6"/>
  <c r="E10" i="6"/>
  <c r="E9" i="6"/>
  <c r="E7" i="6"/>
  <c r="E6" i="6"/>
  <c r="E5" i="6"/>
  <c r="E4" i="6"/>
  <c r="L19" i="6" l="1"/>
  <c r="E19" i="6"/>
  <c r="E2" i="5"/>
  <c r="E3" i="5"/>
  <c r="L3" i="5"/>
  <c r="E4" i="5"/>
  <c r="L4" i="5"/>
  <c r="E5" i="5"/>
  <c r="L5" i="5"/>
  <c r="E6" i="5"/>
  <c r="L6" i="5"/>
  <c r="E7" i="5"/>
  <c r="L7" i="5"/>
  <c r="E8" i="5"/>
  <c r="L8" i="5"/>
  <c r="E9" i="5"/>
  <c r="L9" i="5"/>
  <c r="E10" i="5"/>
  <c r="L10" i="5"/>
  <c r="E11" i="5"/>
  <c r="L11" i="5"/>
  <c r="E12" i="5"/>
  <c r="L12" i="5"/>
  <c r="E13" i="5"/>
  <c r="L13" i="5"/>
  <c r="E14" i="5"/>
  <c r="L14" i="5"/>
  <c r="E15" i="5"/>
  <c r="L15" i="5"/>
  <c r="E16" i="5"/>
  <c r="L16" i="5"/>
  <c r="E17" i="5"/>
  <c r="L17" i="5"/>
  <c r="I18" i="5"/>
  <c r="J18" i="5"/>
  <c r="F20" i="6" l="1"/>
  <c r="E20" i="6" s="1"/>
  <c r="L18" i="5"/>
  <c r="E18" i="5"/>
  <c r="J18" i="4"/>
  <c r="I18" i="4"/>
  <c r="L17" i="4"/>
  <c r="E17" i="4"/>
  <c r="L16" i="4"/>
  <c r="E16" i="4"/>
  <c r="L15" i="4"/>
  <c r="E15" i="4"/>
  <c r="L14" i="4"/>
  <c r="E14" i="4"/>
  <c r="L13" i="4"/>
  <c r="E13" i="4"/>
  <c r="L12" i="4"/>
  <c r="E12" i="4"/>
  <c r="L11" i="4"/>
  <c r="E11" i="4"/>
  <c r="L10" i="4"/>
  <c r="E10" i="4"/>
  <c r="L9" i="4"/>
  <c r="E9" i="4"/>
  <c r="L8" i="4"/>
  <c r="E8" i="4"/>
  <c r="L7" i="4"/>
  <c r="E7" i="4"/>
  <c r="L6" i="4"/>
  <c r="E6" i="4"/>
  <c r="L5" i="4"/>
  <c r="E5" i="4"/>
  <c r="L4" i="4"/>
  <c r="E4" i="4"/>
  <c r="L3" i="4"/>
  <c r="E3" i="4"/>
  <c r="E2" i="4"/>
  <c r="F19" i="5" l="1"/>
  <c r="F20" i="5" s="1"/>
  <c r="E18" i="4"/>
  <c r="L18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3" i="3"/>
  <c r="F19" i="4" l="1"/>
  <c r="E9" i="3"/>
  <c r="L18" i="3" l="1"/>
  <c r="I18" i="3"/>
  <c r="J18" i="3"/>
  <c r="E17" i="3"/>
  <c r="E16" i="3"/>
  <c r="E15" i="3"/>
  <c r="E14" i="3"/>
  <c r="E13" i="3"/>
  <c r="E12" i="3"/>
  <c r="E11" i="3"/>
  <c r="E10" i="3"/>
  <c r="E8" i="3"/>
  <c r="E7" i="3"/>
  <c r="E6" i="3"/>
  <c r="E5" i="3"/>
  <c r="E4" i="3"/>
  <c r="E3" i="3"/>
  <c r="E2" i="3"/>
  <c r="E3" i="1"/>
  <c r="L3" i="1"/>
  <c r="E4" i="1"/>
  <c r="L4" i="1"/>
  <c r="L18" i="1" s="1"/>
  <c r="F19" i="1" s="1"/>
  <c r="E5" i="1"/>
  <c r="L5" i="1"/>
  <c r="E6" i="1"/>
  <c r="L6" i="1"/>
  <c r="E7" i="1"/>
  <c r="L7" i="1"/>
  <c r="E8" i="1"/>
  <c r="L8" i="1"/>
  <c r="E9" i="1"/>
  <c r="L9" i="1"/>
  <c r="E10" i="1"/>
  <c r="L10" i="1"/>
  <c r="E11" i="1"/>
  <c r="L11" i="1"/>
  <c r="E12" i="1"/>
  <c r="L12" i="1"/>
  <c r="E13" i="1"/>
  <c r="L13" i="1"/>
  <c r="E14" i="1"/>
  <c r="L14" i="1"/>
  <c r="E15" i="1"/>
  <c r="L15" i="1"/>
  <c r="E16" i="1"/>
  <c r="L16" i="1"/>
  <c r="E17" i="1"/>
  <c r="L17" i="1"/>
  <c r="E18" i="1"/>
  <c r="I18" i="1"/>
  <c r="J18" i="1"/>
  <c r="E2" i="1"/>
  <c r="E18" i="3" l="1"/>
  <c r="F19" i="3" s="1"/>
  <c r="C21" i="2"/>
</calcChain>
</file>

<file path=xl/sharedStrings.xml><?xml version="1.0" encoding="utf-8"?>
<sst xmlns="http://schemas.openxmlformats.org/spreadsheetml/2006/main" count="279" uniqueCount="66">
  <si>
    <t>DATE</t>
  </si>
  <si>
    <t>ITEM</t>
  </si>
  <si>
    <t>22/11/2022</t>
  </si>
  <si>
    <t xml:space="preserve">antibiotics and glucose </t>
  </si>
  <si>
    <t xml:space="preserve">carton </t>
  </si>
  <si>
    <t xml:space="preserve">petrol and charcoal </t>
  </si>
  <si>
    <t>bulb</t>
  </si>
  <si>
    <t xml:space="preserve">cement and workmanship </t>
  </si>
  <si>
    <t>item</t>
  </si>
  <si>
    <t>amount</t>
  </si>
  <si>
    <t>pesticide</t>
  </si>
  <si>
    <t>QUANTITY</t>
  </si>
  <si>
    <t>AMOUNT</t>
  </si>
  <si>
    <t>TOTAL</t>
  </si>
  <si>
    <t>chicks</t>
  </si>
  <si>
    <t>feed</t>
  </si>
  <si>
    <t>nutriresp</t>
  </si>
  <si>
    <t>gumbro and lasota</t>
  </si>
  <si>
    <t>DHT</t>
  </si>
  <si>
    <t>sawdust</t>
  </si>
  <si>
    <t>BUYER</t>
  </si>
  <si>
    <t>PRICE</t>
  </si>
  <si>
    <t>25/12/2022</t>
  </si>
  <si>
    <t>MUM RADIAH</t>
  </si>
  <si>
    <t>WEIGHT</t>
  </si>
  <si>
    <t>26/12/2022</t>
  </si>
  <si>
    <t>GADA</t>
  </si>
  <si>
    <t>SALES</t>
  </si>
  <si>
    <t>mr Raji</t>
  </si>
  <si>
    <t>27/12/2022</t>
  </si>
  <si>
    <t>Bro Ridwan</t>
  </si>
  <si>
    <t>miscellaneous</t>
  </si>
  <si>
    <t>28/12/22</t>
  </si>
  <si>
    <t>31/12/2022</t>
  </si>
  <si>
    <t>antibiotics</t>
  </si>
  <si>
    <t>charcoal</t>
  </si>
  <si>
    <t>3/01/202</t>
  </si>
  <si>
    <t>med</t>
  </si>
  <si>
    <t>m</t>
  </si>
  <si>
    <t>mr</t>
  </si>
  <si>
    <t>r</t>
  </si>
  <si>
    <t>ma</t>
  </si>
  <si>
    <t>mrr</t>
  </si>
  <si>
    <t>carton</t>
  </si>
  <si>
    <t>EXPENSES</t>
  </si>
  <si>
    <t>26/12/2023</t>
  </si>
  <si>
    <t xml:space="preserve"> </t>
  </si>
  <si>
    <t>30/11/2023</t>
  </si>
  <si>
    <t>tfare</t>
  </si>
  <si>
    <t>15/3/2024</t>
  </si>
  <si>
    <t>Bro</t>
  </si>
  <si>
    <t>profit</t>
  </si>
  <si>
    <t>total</t>
  </si>
  <si>
    <t>Balance from capital</t>
  </si>
  <si>
    <t>wood</t>
  </si>
  <si>
    <t>net</t>
  </si>
  <si>
    <t>nails</t>
  </si>
  <si>
    <t>roofing sheet</t>
  </si>
  <si>
    <t>cement</t>
  </si>
  <si>
    <t>wiring</t>
  </si>
  <si>
    <t>bricklayer workmanship</t>
  </si>
  <si>
    <t>carpenter workmanship</t>
  </si>
  <si>
    <t>tapolin</t>
  </si>
  <si>
    <t>others</t>
  </si>
  <si>
    <t>Cage Repair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</si>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</sst>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₦-46A]* #,##0.00_-;\-[$₦-46A]* #,##0.00_-;_-[$₦-46A]* &quot;-&quot;??_-;_-@_-"/>
    <numFmt numFmtId="165" formatCode="_-[$₦-466]\ * #,##0.00_-;\-[$₦-466]\ * #,##0.00_-;_-[$₦-466]\ * &quot;-&quot;??_-;_-@_-"/>
  </numFmts>
  <fonts count="13" x14ac:knownFonts="1">
    <font>
      <sz val="11"/>
      <name val="Arial"/>
    </font>
    <font>
      <sz val="11"/>
      <name val="Arial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8"/>
      <name val="Algerian"/>
      <family val="5"/>
    </font>
    <font>
      <sz val="16"/>
      <color theme="0"/>
      <name val="Arial"/>
      <family val="2"/>
    </font>
    <font>
      <b/>
      <sz val="16"/>
      <name val="Algerian"/>
      <family val="5"/>
    </font>
    <font>
      <b/>
      <sz val="14"/>
      <name val="Algerian"/>
      <family val="5"/>
    </font>
    <font>
      <sz val="14"/>
      <name val="Algerian"/>
      <family val="5"/>
    </font>
    <font>
      <sz val="14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thin">
        <color theme="9"/>
      </bottom>
      <diagonal/>
    </border>
    <border>
      <left/>
      <right/>
      <top style="medium">
        <color theme="9"/>
      </top>
      <bottom style="thin">
        <color theme="9"/>
      </bottom>
      <diagonal/>
    </border>
    <border>
      <left/>
      <right style="medium">
        <color theme="9"/>
      </right>
      <top style="medium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/>
  </cellStyleXfs>
  <cellXfs count="61">
    <xf numFmtId="0" fontId="0" fillId="0" borderId="0" xfId="0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64" fontId="3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2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0" fillId="2" borderId="2" xfId="0" applyFill="1" applyBorder="1" applyAlignment="1">
      <alignment vertical="top"/>
    </xf>
    <xf numFmtId="165" fontId="0" fillId="0" borderId="0" xfId="0" applyNumberFormat="1">
      <alignment vertical="center"/>
    </xf>
    <xf numFmtId="165" fontId="0" fillId="2" borderId="2" xfId="0" applyNumberForma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164" fontId="0" fillId="2" borderId="4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top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7" fillId="3" borderId="0" xfId="0" applyNumberFormat="1" applyFont="1" applyFill="1">
      <alignment vertical="center"/>
    </xf>
    <xf numFmtId="14" fontId="0" fillId="0" borderId="0" xfId="0" applyNumberFormat="1">
      <alignment vertical="center"/>
    </xf>
    <xf numFmtId="0" fontId="4" fillId="0" borderId="14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0" fillId="0" borderId="10" xfId="0" applyFill="1" applyBorder="1" applyAlignment="1">
      <alignment vertical="top"/>
    </xf>
    <xf numFmtId="165" fontId="0" fillId="0" borderId="10" xfId="0" applyNumberFormat="1" applyFill="1" applyBorder="1" applyAlignment="1">
      <alignment vertical="top"/>
    </xf>
    <xf numFmtId="164" fontId="0" fillId="0" borderId="15" xfId="1" applyNumberFormat="1" applyFont="1" applyFill="1" applyBorder="1" applyAlignment="1">
      <alignment vertical="center"/>
    </xf>
    <xf numFmtId="0" fontId="0" fillId="0" borderId="14" xfId="0" applyFill="1" applyBorder="1" applyAlignment="1">
      <alignment vertical="top"/>
    </xf>
    <xf numFmtId="0" fontId="0" fillId="0" borderId="14" xfId="0" applyFill="1" applyBorder="1">
      <alignment vertical="center"/>
    </xf>
    <xf numFmtId="0" fontId="0" fillId="0" borderId="10" xfId="0" applyFill="1" applyBorder="1">
      <alignment vertical="center"/>
    </xf>
    <xf numFmtId="164" fontId="5" fillId="0" borderId="15" xfId="1" applyNumberFormat="1" applyFont="1" applyFill="1" applyBorder="1" applyAlignment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164" fontId="4" fillId="0" borderId="15" xfId="1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164" fontId="4" fillId="5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164" fontId="7" fillId="3" borderId="0" xfId="0" applyNumberFormat="1" applyFont="1" applyFill="1" applyAlignmen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12" fillId="6" borderId="0" xfId="0" applyFont="1" applyFill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[$₦-466]\ * #,##0.00_-;\-[$₦-466]\ * #,##0.00_-;_-[$₦-466]\ * &quot;-&quot;??_-;_-@_-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_-[$₦-46A]* #,##0.00_-;\-[$₦-46A]* #,##0.00_-;_-[$₦-46A]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828D41-1C2B-4037-AFD8-3B358AB5B3E8}" name="Table1" displayName="Table1" ref="A1:E18" totalsRowShown="0" headerRowDxfId="146">
  <autoFilter ref="A1:E18" xr:uid="{0DA49046-BA98-491C-812D-36BA98DC6B3E}"/>
  <tableColumns count="5">
    <tableColumn id="1" xr3:uid="{525200BA-089B-436F-B3EE-40E2A02381EB}" name="DATE"/>
    <tableColumn id="2" xr3:uid="{4B13D8C3-9A4E-4F9B-947D-AC0BAB47F48C}" name="ITEM"/>
    <tableColumn id="3" xr3:uid="{2A91B028-C1C8-4DAE-85AD-DBE0D965752A}" name="QUANTITY"/>
    <tableColumn id="4" xr3:uid="{0A0717CC-89B4-44B2-A7C2-5B2B0D4293A6}" name="AMOUNT"/>
    <tableColumn id="5" xr3:uid="{03904506-CB92-4DE6-BC6D-68EF2AF2FCB8}" name="TOTAL" dataDxfId="145" dataCellStyle="Currency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2B87F8-08DE-42CE-B6EE-F9CC3000B39F}" name="Table6911" displayName="Table6911" ref="G2:L19" totalsRowShown="0" headerRowDxfId="100" dataDxfId="98" headerRowBorderDxfId="99" tableBorderDxfId="97" totalsRowBorderDxfId="96">
  <autoFilter ref="G2:L19" xr:uid="{F2C44FDE-4A19-46D1-9037-BD7401012386}"/>
  <tableColumns count="6">
    <tableColumn id="1" xr3:uid="{62D3BE1E-B2F3-4C84-8D8B-61049D765747}" name="DATE" dataDxfId="95"/>
    <tableColumn id="2" xr3:uid="{34C695C3-27FE-40B3-A88F-C4F5D73CE93A}" name="BUYER" dataDxfId="94"/>
    <tableColumn id="3" xr3:uid="{61D493C9-2D2C-491E-8FC9-FB8BAF5261D5}" name="QUANTITY" dataDxfId="93"/>
    <tableColumn id="4" xr3:uid="{03B7775B-1680-479A-95A9-8B2E43A9D4A2}" name="WEIGHT" dataDxfId="92"/>
    <tableColumn id="5" xr3:uid="{5CB8D670-8BAC-48DC-81D9-97676E689543}" name="PRICE" dataDxfId="91"/>
    <tableColumn id="6" xr3:uid="{11785D43-A212-4ACC-A3FF-334E2A99B630}" name="TOTAL" dataDxfId="90" dataCellStyle="Currency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3A6065B-752C-4DFB-A6FF-831BEE151C0E}" name="Table1435681015" displayName="Table1435681015" ref="A2:E19" totalsRowShown="0" headerRowDxfId="89" dataDxfId="88">
  <autoFilter ref="A2:E19" xr:uid="{09E23765-04E3-4E06-824C-4AD63284734D}"/>
  <tableColumns count="5">
    <tableColumn id="1" xr3:uid="{C3F99D81-9BBC-4DA1-ADA3-1105367F5AF2}" name="DATE" dataDxfId="87"/>
    <tableColumn id="2" xr3:uid="{5D79C67F-602E-4BEA-99ED-CF74FD92F242}" name="ITEM" dataDxfId="86"/>
    <tableColumn id="3" xr3:uid="{69380D8F-339D-44F9-B8B1-268A99E335E9}" name="QUANTITY" dataDxfId="85"/>
    <tableColumn id="4" xr3:uid="{01A79D73-98DD-446C-92A1-00428F444747}" name="AMOUNT" dataDxfId="84"/>
    <tableColumn id="5" xr3:uid="{B318428B-3D86-406E-90DC-F492F6DBE0CB}" name="TOTAL" dataDxfId="83" dataCellStyle="Currency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B76EF76-B598-4821-8F26-AFC1B33EE597}" name="Table691116" displayName="Table691116" ref="G2:L19" totalsRowShown="0" headerRowDxfId="82" dataDxfId="80" headerRowBorderDxfId="81" tableBorderDxfId="79" totalsRowBorderDxfId="78">
  <autoFilter ref="G2:L19" xr:uid="{C2EE6F30-F7D7-427C-86F9-E18739FC375E}"/>
  <tableColumns count="6">
    <tableColumn id="1" xr3:uid="{75D6404D-8F93-46D8-A160-7EFDF5AFD41D}" name="DATE" dataDxfId="77"/>
    <tableColumn id="2" xr3:uid="{957520B9-BDF3-4C02-8DD7-9865729190CC}" name="BUYER" dataDxfId="76"/>
    <tableColumn id="3" xr3:uid="{3079DA3F-5CD6-485D-86EA-D4D586995D83}" name="QUANTITY" dataDxfId="75"/>
    <tableColumn id="4" xr3:uid="{1E49093D-F20A-4BD5-AE66-F5D494939C14}" name="WEIGHT" dataDxfId="74"/>
    <tableColumn id="5" xr3:uid="{5D527BA6-32B0-40AA-92E2-975A584FA3B2}" name="PRICE" dataDxfId="73"/>
    <tableColumn id="6" xr3:uid="{BCA1FFC7-8EF3-43D5-8E43-9D3BFD9E6A96}" name="TOTAL" dataDxfId="72" dataCellStyle="Currency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1B2DBFE-0255-4BEB-AA41-43A5C5421762}" name="Table143568101512" displayName="Table143568101512" ref="A2:E19" totalsRowShown="0" headerRowDxfId="71" dataDxfId="70">
  <autoFilter ref="A2:E19" xr:uid="{8D253C49-1BE4-41B1-9294-D513E73EC1A9}"/>
  <tableColumns count="5">
    <tableColumn id="1" xr3:uid="{86A41109-9700-44D6-ADC5-E98ED4F40A47}" name="DATE" dataDxfId="69"/>
    <tableColumn id="2" xr3:uid="{778BBD42-307B-4F47-A5CE-7B2C66B06E68}" name="ITEM" dataDxfId="68"/>
    <tableColumn id="3" xr3:uid="{39FEE1EE-6DFF-402B-8050-71B70F24A78E}" name="QUANTITY" dataDxfId="67"/>
    <tableColumn id="4" xr3:uid="{4D913014-3CC3-4FA8-A05D-99378E2EE8D3}" name="AMOUNT" dataDxfId="66"/>
    <tableColumn id="5" xr3:uid="{03F33448-0537-42F2-BF46-AB613FE775E2}" name="TOTAL" dataDxfId="65" dataCellStyle="Currency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5E5514D-581F-4109-8872-832D4B40FD33}" name="Table69111613" displayName="Table69111613" ref="G2:L19" totalsRowShown="0" headerRowDxfId="64" dataDxfId="62" headerRowBorderDxfId="63" tableBorderDxfId="61" totalsRowBorderDxfId="60">
  <autoFilter ref="G2:L19" xr:uid="{6E6625A4-D3A7-423C-A670-E323D7B0BFEF}"/>
  <tableColumns count="6">
    <tableColumn id="1" xr3:uid="{C22B9E3E-3AFD-4122-B32E-5ADAB9DC30DC}" name="DATE" dataDxfId="59"/>
    <tableColumn id="2" xr3:uid="{78B8B5A4-D1FF-46C0-978C-9FCABAF59C27}" name="BUYER" dataDxfId="58"/>
    <tableColumn id="3" xr3:uid="{B1B2801D-B826-45E2-A62C-7A2506691ED6}" name="QUANTITY" dataDxfId="57"/>
    <tableColumn id="4" xr3:uid="{F1514649-002E-4091-840B-8BB6D252E0A6}" name="WEIGHT" dataDxfId="56"/>
    <tableColumn id="5" xr3:uid="{7410B058-526A-4C21-8796-03507D3F2F09}" name="PRICE" dataDxfId="55"/>
    <tableColumn id="6" xr3:uid="{912922E8-4073-4597-A3FE-C71EC0ECC036}" name="TOTAL" dataDxfId="54" dataCellStyle="Currency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858FF2-19ED-4897-A7A4-2D39597F1C05}" name="Table14356810151214" displayName="Table14356810151214" ref="A2:E19" totalsRowShown="0" headerRowDxfId="53" dataDxfId="52">
  <autoFilter ref="A2:E19" xr:uid="{B3B7AB79-E63C-4AA9-80F8-2EEFFF8A9033}"/>
  <tableColumns count="5">
    <tableColumn id="1" xr3:uid="{58ACB5DA-281B-43F2-911E-67FB73FC572A}" name="DATE" dataDxfId="51"/>
    <tableColumn id="2" xr3:uid="{B73E0B4E-CBB9-4754-909F-D19041E0BE2A}" name="ITEM" dataDxfId="50"/>
    <tableColumn id="3" xr3:uid="{09D0F7F9-04B4-4475-B106-865686AF6110}" name="QUANTITY" dataDxfId="49"/>
    <tableColumn id="4" xr3:uid="{BE782E6E-D82E-4BE8-BF05-87C54A9610E9}" name="AMOUNT" dataDxfId="48"/>
    <tableColumn id="5" xr3:uid="{50F3621E-6DFF-40FC-AC43-1DC9B92DF7A0}" name="TOTAL" dataDxfId="47" dataCellStyle="Currency"/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82CAC-9732-473F-A753-24821AC93549}" name="Table6911161317" displayName="Table6911161317" ref="G2:L19" totalsRowShown="0" headerRowDxfId="46" dataDxfId="44" headerRowBorderDxfId="45" tableBorderDxfId="43" totalsRowBorderDxfId="42">
  <autoFilter ref="G2:L19" xr:uid="{F6CCE5A3-CFFA-463A-9D32-DFECB7120E49}"/>
  <tableColumns count="6">
    <tableColumn id="1" xr3:uid="{955C80D4-6895-4C5A-A6E9-2138998C4BA0}" name="DATE" dataDxfId="41"/>
    <tableColumn id="2" xr3:uid="{76F3D946-75CA-4707-9A80-7D491EACEC8C}" name="BUYER" dataDxfId="40"/>
    <tableColumn id="3" xr3:uid="{F900E067-C150-4132-9BF2-16A93C56DEE0}" name="QUANTITY" dataDxfId="39"/>
    <tableColumn id="4" xr3:uid="{660C926D-9093-483C-9AEF-E46B78484FD7}" name="WEIGHT" dataDxfId="38"/>
    <tableColumn id="5" xr3:uid="{78C0AEA3-11A1-40ED-9C06-091ACD03D8BE}" name="PRICE" dataDxfId="37"/>
    <tableColumn id="6" xr3:uid="{37C8AB58-ED7D-4E4B-84CB-53BE5DA0F8E5}" name="TOTAL" dataDxfId="36" dataCellStyle="Currency"/>
  </tableColumns>
  <tableStyleInfo name="TableStyleMedium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0F2BF62-EEC9-4AA2-BE1B-DDA29663E2B6}" name="Table1435681015121418" displayName="Table1435681015121418" ref="A2:E19" totalsRowShown="0" headerRowDxfId="35" dataDxfId="34">
  <autoFilter ref="A2:E19" xr:uid="{343EB64A-903C-456A-8900-F69C23F70361}"/>
  <tableColumns count="5">
    <tableColumn id="1" xr3:uid="{7E8B703C-261F-4739-87ED-E060F702A927}" name="DATE" dataDxfId="33"/>
    <tableColumn id="2" xr3:uid="{7DD897D4-AD22-48CE-A26F-B64817688FD1}" name="ITEM" dataDxfId="32"/>
    <tableColumn id="3" xr3:uid="{3998CA49-2E87-45E2-A41C-E6CAF6FA68BB}" name="QUANTITY" dataDxfId="31"/>
    <tableColumn id="4" xr3:uid="{47615FC7-73C9-4327-AE88-F4051261D5C4}" name="AMOUNT" dataDxfId="30"/>
    <tableColumn id="5" xr3:uid="{54716515-CF03-446C-B0C4-0BBEC7F7F982}" name="TOTAL" dataDxfId="29" dataCellStyle="Currency"/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0E39922-FF1A-460D-9E3B-683C9D3F0266}" name="Table691116131719" displayName="Table691116131719" ref="G2:L19" totalsRowShown="0" headerRowDxfId="28" dataDxfId="26" headerRowBorderDxfId="27" tableBorderDxfId="25" totalsRowBorderDxfId="24">
  <autoFilter ref="G2:L19" xr:uid="{D696E393-60A0-4036-A13F-4F87DB2DC2F0}"/>
  <tableColumns count="6">
    <tableColumn id="1" xr3:uid="{3ABCA742-8B84-401F-B446-9216ECD99555}" name="DATE" dataDxfId="23"/>
    <tableColumn id="2" xr3:uid="{46B87E6D-BC1D-44AE-BCD5-69239F5538D2}" name="BUYER" dataDxfId="22"/>
    <tableColumn id="3" xr3:uid="{F88DAEF8-F4D5-47B6-AB08-921FBBE835E0}" name="QUANTITY" dataDxfId="21"/>
    <tableColumn id="4" xr3:uid="{851D23C9-B9B7-483A-BB28-ECD4CAC80627}" name="WEIGHT" dataDxfId="20"/>
    <tableColumn id="5" xr3:uid="{F4D2BBC5-99A3-4199-9121-408A7193E8F0}" name="PRICE" dataDxfId="19"/>
    <tableColumn id="6" xr3:uid="{01D585F5-2073-4DBD-BF4F-AAB0A0C83ADA}" name="TOTAL" dataDxfId="18" dataCellStyle="Currency"/>
  </tableColumns>
  <tableStyleInfo name="TableStyleMedium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40D664-6D02-453A-991C-363396A7365F}" name="Table143568101512141820" displayName="Table143568101512141820" ref="A2:E19" totalsRowShown="0" headerRowDxfId="17" dataDxfId="16">
  <autoFilter ref="A2:E19" xr:uid="{54F30414-C740-4C1C-B497-67B54E6B989B}"/>
  <tableColumns count="5">
    <tableColumn id="1" xr3:uid="{2FC511E5-736A-4C87-AC42-1B1E2FC8A448}" name="DATE" dataDxfId="15"/>
    <tableColumn id="2" xr3:uid="{DE168674-0C7D-4B71-B4C0-9D5115F1058D}" name="ITEM" dataDxfId="14"/>
    <tableColumn id="3" xr3:uid="{ED853AEF-1853-46DA-BFDE-EA5DCD124C01}" name="QUANTITY" dataDxfId="13"/>
    <tableColumn id="4" xr3:uid="{CAA8D759-C9BF-4AC0-8C0D-502925F340FE}" name="AMOUNT" dataDxfId="12"/>
    <tableColumn id="5" xr3:uid="{CD900EB9-4437-4ED1-A527-AEDC8F94214F}" name="TOTAL" dataDxfId="11" dataCellStyle="Currency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E3C8B0-6753-433C-87D9-6F90E61D2E39}" name="Table14" displayName="Table14" ref="A1:E18" totalsRowShown="0" headerRowDxfId="144">
  <autoFilter ref="A1:E18" xr:uid="{55F0C602-EA2B-417B-A8CF-A7506DCFBA0D}"/>
  <tableColumns count="5">
    <tableColumn id="1" xr3:uid="{9297B9BC-DA1D-4F3B-B8D9-236109551FB2}" name="DATE"/>
    <tableColumn id="2" xr3:uid="{E0897105-BD03-48FA-BC07-BDB98F5CD4EF}" name="ITEM"/>
    <tableColumn id="3" xr3:uid="{4B239615-7D83-4A08-AEF5-098E787BDD37}" name="QUANTITY"/>
    <tableColumn id="4" xr3:uid="{43AE393C-9109-40E2-96BF-EA03BD730635}" name="AMOUNT"/>
    <tableColumn id="5" xr3:uid="{4DDA5099-C8CC-433B-A8F1-6BD39F1A6698}" name="TOTAL" dataDxfId="143" dataCellStyle="Currency"/>
  </tableColumns>
  <tableStyleInfo name="TableStyleLight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DDFAFE-D8EE-480B-B048-1C180381D394}" name="Table69111613171921" displayName="Table69111613171921" ref="G2:L19" totalsRowShown="0" headerRowDxfId="10" dataDxfId="8" headerRowBorderDxfId="9" tableBorderDxfId="7" totalsRowBorderDxfId="6">
  <autoFilter ref="G2:L19" xr:uid="{A13BC6A6-59F9-4310-BCCF-8379E9F55AC9}"/>
  <tableColumns count="6">
    <tableColumn id="1" xr3:uid="{33D4AF57-0340-4431-9DF6-597EFA2E0A79}" name="DATE" dataDxfId="5"/>
    <tableColumn id="2" xr3:uid="{24B4CFBB-2985-4262-A685-181FD1BCBB42}" name="BUYER" dataDxfId="4"/>
    <tableColumn id="3" xr3:uid="{B418EA15-C3EA-44B5-BFD9-B00C4DA0569D}" name="QUANTITY" dataDxfId="3"/>
    <tableColumn id="4" xr3:uid="{B4E4977F-B051-4FE2-B27E-7CCF0D440C74}" name="WEIGHT" dataDxfId="2"/>
    <tableColumn id="5" xr3:uid="{186FE885-3979-4EB7-A4C5-9CF390B080ED}" name="PRICE" dataDxfId="1"/>
    <tableColumn id="6" xr3:uid="{EA3AA50B-F92E-47F9-B932-AEAC600CE98A}" name="TOTAL" dataDxfId="0" dataCellStyle="Currency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8CE9B-F972-4D2A-BBD7-A4DA2006C51E}" name="Table143" displayName="Table143" ref="A1:E18" totalsRowShown="0" headerRowDxfId="142">
  <autoFilter ref="A1:E18" xr:uid="{D3179F9C-EC68-4C86-B46A-03A35F523B41}"/>
  <tableColumns count="5">
    <tableColumn id="1" xr3:uid="{B3F09B77-3057-458A-BE73-EA008428DB8C}" name="DATE"/>
    <tableColumn id="2" xr3:uid="{106956D3-CD8D-44C2-A4B6-0C9A0654DF97}" name="ITEM"/>
    <tableColumn id="3" xr3:uid="{34EA5D5E-0290-4422-9727-683E0DE92E68}" name="QUANTITY"/>
    <tableColumn id="4" xr3:uid="{127ED9A6-918F-4C03-A8C8-893EABC058FA}" name="AMOUNT"/>
    <tableColumn id="5" xr3:uid="{405FBE5F-2B2A-4F64-9236-83A7FC5A391B}" name="TOTAL" dataDxfId="141" dataCellStyle="Currency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C29F74-2B4D-481D-9538-890A8A546785}" name="Table1435" displayName="Table1435" ref="A1:E18" totalsRowShown="0" headerRowDxfId="140">
  <autoFilter ref="A1:E18" xr:uid="{DB97B67B-B086-47CF-AF29-723662D1F041}"/>
  <tableColumns count="5">
    <tableColumn id="1" xr3:uid="{DE1F3780-C85F-4D89-AE34-AD36A2905711}" name="DATE"/>
    <tableColumn id="2" xr3:uid="{BADD8C48-BD6E-47D5-BCB5-E4B7EA8BEAE2}" name="ITEM"/>
    <tableColumn id="3" xr3:uid="{248E9588-C27F-4BEE-84D3-4CC3E631CB8D}" name="QUANTITY"/>
    <tableColumn id="4" xr3:uid="{316E246C-1A4B-4DDF-99DD-E4506BBAE547}" name="AMOUNT"/>
    <tableColumn id="5" xr3:uid="{B61C6CFE-F9B6-4B24-9408-D999328281DB}" name="TOTAL" dataDxfId="139" dataCellStyle="Currency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B886FE-8561-48CE-9A7F-32ED97B48572}" name="Table14356" displayName="Table14356" ref="A2:E20" totalsRowCount="1" headerRowDxfId="138">
  <autoFilter ref="A2:E19" xr:uid="{DE330D17-D6CE-4F02-8236-703EFFA50F39}"/>
  <tableColumns count="5">
    <tableColumn id="1" xr3:uid="{7BBB255A-CFA5-4EE1-AA18-79A6E05BB7CD}" name="DATE" totalsRowDxfId="137"/>
    <tableColumn id="2" xr3:uid="{BB4B363B-27FE-4696-83AD-2C8917C2BE68}" name="ITEM" totalsRowDxfId="136"/>
    <tableColumn id="3" xr3:uid="{8338F136-5CF9-4383-8713-A4E57E8C9493}" name="QUANTITY" totalsRowDxfId="135"/>
    <tableColumn id="4" xr3:uid="{9ACC634E-24DD-474A-806E-45B22DE04320}" name="AMOUNT" totalsRowDxfId="134"/>
    <tableColumn id="5" xr3:uid="{09B840F9-6FD7-405E-9168-2AFD50F55E6D}" name="TOTAL" totalsRowFunction="custom" dataDxfId="133" totalsRowDxfId="132" dataCellStyle="Currency" totalsRowCellStyle="Currency">
      <totalsRowFormula>F20/E19 *100</totalsRow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42A4A7-7B93-4431-AC5B-B4EC52A1B9FE}" name="Table6" displayName="Table6" ref="G2:L19" totalsRowShown="0" headerRowDxfId="131" dataDxfId="129" headerRowBorderDxfId="130" tableBorderDxfId="128" totalsRowBorderDxfId="127">
  <autoFilter ref="G2:L19" xr:uid="{A906474C-0585-43F8-ABD4-8143C7C262EC}"/>
  <tableColumns count="6">
    <tableColumn id="1" xr3:uid="{56628592-9640-4DEA-906C-7196A0325A7B}" name="DATE" dataDxfId="126"/>
    <tableColumn id="2" xr3:uid="{35072D5B-6FF7-4A5B-B9A8-A870DDB43822}" name="BUYER" dataDxfId="125"/>
    <tableColumn id="3" xr3:uid="{B68C5305-1C8C-483E-8BED-DECA128BD566}" name="QUANTITY" dataDxfId="124"/>
    <tableColumn id="4" xr3:uid="{C9886B91-DE6C-481D-ACA4-A377FFFFFA4A}" name="WEIGHT" dataDxfId="123"/>
    <tableColumn id="5" xr3:uid="{DB8366C3-25C2-41CE-A71A-A0DA7B666E41}" name="PRICE" dataDxfId="122"/>
    <tableColumn id="6" xr3:uid="{BC97CDDA-429A-47A7-9A86-F1A1302C050F}" name="TOTAL" dataDxfId="121" dataCellStyle="Currency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706C-FB15-40A3-9336-809D6DA8A4EC}" name="Table143568" displayName="Table143568" ref="A2:E19" totalsRowShown="0" headerRowDxfId="120">
  <autoFilter ref="A2:E19" xr:uid="{0B857FBF-C8DA-4BE7-83A1-D038E42765E6}"/>
  <tableColumns count="5">
    <tableColumn id="1" xr3:uid="{7446A5EB-4C3A-49B5-9E19-669E9FC3347E}" name="DATE"/>
    <tableColumn id="2" xr3:uid="{44C91CD2-DEDB-4D1C-8FCE-1264A85B9B6F}" name="ITEM"/>
    <tableColumn id="3" xr3:uid="{2E093F03-2F08-4880-AD05-E8914170159D}" name="QUANTITY"/>
    <tableColumn id="4" xr3:uid="{44032675-4211-4DF6-A265-719C7D9C47DE}" name="AMOUNT"/>
    <tableColumn id="5" xr3:uid="{8FB374B4-5400-4AAB-98F9-A0D0F444C972}" name="TOTAL" dataDxfId="119" dataCellStyle="Currency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A32926-4E99-4424-975A-1EE69DD9BC8B}" name="Table69" displayName="Table69" ref="G2:L19" totalsRowShown="0" headerRowDxfId="118" dataDxfId="116" headerRowBorderDxfId="117" tableBorderDxfId="115" totalsRowBorderDxfId="114">
  <autoFilter ref="G2:L19" xr:uid="{E83EB02B-3B60-45AA-A59B-4F1393586237}"/>
  <tableColumns count="6">
    <tableColumn id="1" xr3:uid="{F1CEE6EF-3853-44CE-A947-DB59F3138F9B}" name="DATE" dataDxfId="113"/>
    <tableColumn id="2" xr3:uid="{B5B89E93-8DC9-4FC4-BF88-E279EF418471}" name="BUYER" dataDxfId="112"/>
    <tableColumn id="3" xr3:uid="{391C6A0E-8B13-4C73-B36C-2C94A6CCAE51}" name="QUANTITY" dataDxfId="111"/>
    <tableColumn id="4" xr3:uid="{15AB6CCA-B355-475E-859F-08A1DF070B30}" name="WEIGHT" dataDxfId="110"/>
    <tableColumn id="5" xr3:uid="{248F5698-A238-45E2-94C7-86CC080849E2}" name="PRICE" dataDxfId="109"/>
    <tableColumn id="6" xr3:uid="{0F36571C-BFAA-4F41-987C-2EF35EB78F8E}" name="TOTAL" dataDxfId="108" dataCellStyle="Currency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1061985-5B74-4BB6-9C32-4A2C3BFD782F}" name="Table14356810" displayName="Table14356810" ref="A2:E19" totalsRowShown="0" headerRowDxfId="107" dataDxfId="106">
  <autoFilter ref="A2:E19" xr:uid="{17580A9C-AD3E-418E-B70C-797AC8206200}"/>
  <tableColumns count="5">
    <tableColumn id="1" xr3:uid="{B1C20895-1435-4075-A836-42141C6E1358}" name="DATE" dataDxfId="105"/>
    <tableColumn id="2" xr3:uid="{8EF771A5-96F3-4EF7-B005-A075EB5D4F95}" name="ITEM" dataDxfId="104"/>
    <tableColumn id="3" xr3:uid="{6846B033-DCD4-464E-9563-A379A099F912}" name="QUANTITY" dataDxfId="103"/>
    <tableColumn id="4" xr3:uid="{A98A2236-DB21-474F-B11C-209A65722193}" name="AMOUNT" dataDxfId="102"/>
    <tableColumn id="5" xr3:uid="{DAC30006-1F7E-4841-A1AA-AE0949D2DDC9}" name="TOTAL" dataDxfId="101" dataCellStyle="Currenc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B2" workbookViewId="0">
      <selection activeCell="C1" sqref="C1"/>
    </sheetView>
  </sheetViews>
  <sheetFormatPr defaultColWidth="10" defaultRowHeight="13.8" x14ac:dyDescent="0.45"/>
  <cols>
    <col min="1" max="1" width="9.80859375" customWidth="1"/>
    <col min="2" max="2" width="18.76171875" customWidth="1"/>
    <col min="3" max="3" width="10.80859375" bestFit="1" customWidth="1"/>
    <col min="4" max="4" width="10.80859375" customWidth="1"/>
    <col min="5" max="5" width="22.33203125" style="7" bestFit="1" customWidth="1"/>
    <col min="6" max="6" width="16.5703125" bestFit="1" customWidth="1"/>
    <col min="8" max="8" width="13.85546875" customWidth="1"/>
    <col min="9" max="9" width="7.09375" customWidth="1"/>
    <col min="11" max="11" width="10.7109375" bestFit="1" customWidth="1"/>
    <col min="12" max="12" width="18.140625" bestFit="1" customWidth="1"/>
  </cols>
  <sheetData>
    <row r="1" spans="1:12" ht="33.25" customHeight="1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3" t="s">
        <v>27</v>
      </c>
      <c r="H1" s="54"/>
      <c r="I1" s="54"/>
      <c r="J1" s="54"/>
      <c r="K1" s="54"/>
      <c r="L1" s="55"/>
    </row>
    <row r="2" spans="1:12" ht="14.25" customHeight="1" x14ac:dyDescent="0.45">
      <c r="A2" t="s">
        <v>2</v>
      </c>
      <c r="B2" s="1" t="s">
        <v>14</v>
      </c>
      <c r="C2">
        <v>100</v>
      </c>
      <c r="D2" s="11">
        <v>300</v>
      </c>
      <c r="E2" s="7">
        <f>PRODUCT(C2:D2)</f>
        <v>30000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2</v>
      </c>
      <c r="D3" s="11">
        <v>9300</v>
      </c>
      <c r="E3" s="7">
        <f t="shared" ref="E3:E17" si="0">PRODUCT(C3:D3)</f>
        <v>18600</v>
      </c>
      <c r="G3" s="15" t="s">
        <v>22</v>
      </c>
      <c r="H3" s="9" t="s">
        <v>23</v>
      </c>
      <c r="I3" s="9">
        <v>30</v>
      </c>
      <c r="J3" s="10">
        <v>54.14</v>
      </c>
      <c r="K3" s="12">
        <v>1800</v>
      </c>
      <c r="L3" s="16">
        <f>PRODUCT(J3:K3)</f>
        <v>97452</v>
      </c>
    </row>
    <row r="4" spans="1:12" x14ac:dyDescent="0.45">
      <c r="B4" s="1" t="s">
        <v>3</v>
      </c>
      <c r="C4">
        <v>1</v>
      </c>
      <c r="D4" s="11">
        <v>1000</v>
      </c>
      <c r="E4" s="7">
        <f t="shared" si="0"/>
        <v>1000</v>
      </c>
      <c r="G4" s="15" t="s">
        <v>25</v>
      </c>
      <c r="H4" s="9" t="s">
        <v>26</v>
      </c>
      <c r="I4" s="10">
        <v>2</v>
      </c>
      <c r="J4" s="10">
        <v>4</v>
      </c>
      <c r="K4" s="12">
        <v>2000</v>
      </c>
      <c r="L4" s="16">
        <f t="shared" ref="L4:L17" si="1">PRODUCT(J4:K4)</f>
        <v>8000</v>
      </c>
    </row>
    <row r="5" spans="1:12" x14ac:dyDescent="0.45">
      <c r="B5" s="1" t="s">
        <v>4</v>
      </c>
      <c r="C5">
        <v>1</v>
      </c>
      <c r="D5" s="11">
        <v>1200</v>
      </c>
      <c r="E5" s="7">
        <f t="shared" si="0"/>
        <v>1200</v>
      </c>
      <c r="G5" s="17" t="s">
        <v>29</v>
      </c>
      <c r="H5" s="10" t="s">
        <v>28</v>
      </c>
      <c r="I5" s="10">
        <v>2</v>
      </c>
      <c r="J5" s="10">
        <v>4</v>
      </c>
      <c r="K5" s="12">
        <v>2000</v>
      </c>
      <c r="L5" s="16">
        <f t="shared" si="1"/>
        <v>8000</v>
      </c>
    </row>
    <row r="6" spans="1:12" x14ac:dyDescent="0.45">
      <c r="B6" s="1" t="s">
        <v>5</v>
      </c>
      <c r="C6">
        <v>3</v>
      </c>
      <c r="D6" s="11">
        <v>1000</v>
      </c>
      <c r="E6" s="7">
        <f t="shared" si="0"/>
        <v>3000</v>
      </c>
      <c r="G6" s="17" t="s">
        <v>29</v>
      </c>
      <c r="H6" s="10" t="s">
        <v>30</v>
      </c>
      <c r="I6" s="10">
        <v>4</v>
      </c>
      <c r="J6" s="10">
        <v>7</v>
      </c>
      <c r="K6" s="12">
        <v>1900</v>
      </c>
      <c r="L6" s="16">
        <f t="shared" si="1"/>
        <v>13300</v>
      </c>
    </row>
    <row r="7" spans="1:12" x14ac:dyDescent="0.45">
      <c r="B7" s="1" t="s">
        <v>15</v>
      </c>
      <c r="C7">
        <v>10.5</v>
      </c>
      <c r="D7" s="11">
        <v>9450</v>
      </c>
      <c r="E7" s="7">
        <f t="shared" si="0"/>
        <v>99225</v>
      </c>
      <c r="G7" s="17" t="s">
        <v>32</v>
      </c>
      <c r="H7" s="10" t="s">
        <v>30</v>
      </c>
      <c r="I7" s="10">
        <v>30</v>
      </c>
      <c r="J7" s="10">
        <v>50.1</v>
      </c>
      <c r="K7" s="12">
        <v>1800</v>
      </c>
      <c r="L7" s="16">
        <f t="shared" si="1"/>
        <v>90180</v>
      </c>
    </row>
    <row r="8" spans="1:12" x14ac:dyDescent="0.45">
      <c r="B8" s="1" t="s">
        <v>31</v>
      </c>
      <c r="D8" s="11">
        <v>2000</v>
      </c>
      <c r="E8" s="7">
        <f t="shared" si="0"/>
        <v>2000</v>
      </c>
      <c r="G8" s="17" t="s">
        <v>33</v>
      </c>
      <c r="H8" s="10" t="s">
        <v>30</v>
      </c>
      <c r="I8" s="10">
        <v>13</v>
      </c>
      <c r="J8" s="10">
        <v>19.5</v>
      </c>
      <c r="K8" s="12">
        <v>1800</v>
      </c>
      <c r="L8" s="16">
        <f t="shared" si="1"/>
        <v>35100</v>
      </c>
    </row>
    <row r="9" spans="1:12" x14ac:dyDescent="0.45">
      <c r="B9" s="2" t="s">
        <v>16</v>
      </c>
      <c r="C9">
        <v>1</v>
      </c>
      <c r="D9" s="11">
        <v>2000</v>
      </c>
      <c r="E9" s="7">
        <f t="shared" si="0"/>
        <v>2000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B10" s="2" t="s">
        <v>17</v>
      </c>
      <c r="C10">
        <v>2</v>
      </c>
      <c r="D10" s="11">
        <v>1000</v>
      </c>
      <c r="E10" s="7">
        <f t="shared" si="0"/>
        <v>2000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B11" t="s">
        <v>18</v>
      </c>
      <c r="C11">
        <v>1</v>
      </c>
      <c r="D11" s="11">
        <v>4000</v>
      </c>
      <c r="E11" s="7">
        <f t="shared" si="0"/>
        <v>4000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B12" t="s">
        <v>19</v>
      </c>
      <c r="C12">
        <v>3</v>
      </c>
      <c r="D12" s="11">
        <v>670</v>
      </c>
      <c r="E12" s="7">
        <f t="shared" si="0"/>
        <v>2010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165035</v>
      </c>
      <c r="G18" s="18"/>
      <c r="H18" s="19"/>
      <c r="I18" s="19">
        <f>SUM(I3:I17)</f>
        <v>81</v>
      </c>
      <c r="J18" s="19">
        <f>SUM(J3:J17)</f>
        <v>138.74</v>
      </c>
      <c r="K18" s="19"/>
      <c r="L18" s="20">
        <f>SUM(L3:L17)</f>
        <v>252032</v>
      </c>
    </row>
    <row r="19" spans="5:12" ht="19.8" x14ac:dyDescent="0.45">
      <c r="F19" s="21">
        <f>L18-E18</f>
        <v>86997</v>
      </c>
    </row>
  </sheetData>
  <mergeCells count="1">
    <mergeCell ref="G1:L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3CFD-C487-4F60-BB9E-1137B001E128}">
  <dimension ref="A1:L21"/>
  <sheetViews>
    <sheetView workbookViewId="0">
      <selection activeCell="D2" sqref="D2"/>
    </sheetView>
  </sheetViews>
  <sheetFormatPr defaultRowHeight="13.8" x14ac:dyDescent="0.45"/>
  <cols>
    <col min="1" max="1" width="8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9.76171875" bestFit="1" customWidth="1"/>
    <col min="11" max="11" width="10.5703125" bestFit="1" customWidth="1"/>
    <col min="12" max="12" width="17" bestFit="1" customWidth="1"/>
  </cols>
  <sheetData>
    <row r="1" spans="1:12" ht="22.8" x14ac:dyDescent="0.45">
      <c r="A1" s="56" t="s">
        <v>44</v>
      </c>
      <c r="B1" s="56"/>
      <c r="C1" s="56"/>
      <c r="D1" s="56"/>
      <c r="E1" s="56"/>
      <c r="F1" s="41"/>
      <c r="G1" s="58" t="s">
        <v>27</v>
      </c>
      <c r="H1" s="58"/>
      <c r="I1" s="58"/>
      <c r="J1" s="58"/>
      <c r="K1" s="58"/>
      <c r="L1" s="58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 t="s">
        <v>49</v>
      </c>
      <c r="B3" s="1" t="s">
        <v>14</v>
      </c>
      <c r="C3" s="41">
        <v>100</v>
      </c>
      <c r="D3" s="44">
        <v>640</v>
      </c>
      <c r="E3" s="7">
        <f>(C3*D3)</f>
        <v>64000</v>
      </c>
      <c r="F3" s="41"/>
      <c r="G3" s="23"/>
      <c r="H3" s="24"/>
      <c r="I3" s="24">
        <v>30</v>
      </c>
      <c r="J3" s="25">
        <v>1.4910000000000001</v>
      </c>
      <c r="K3" s="26">
        <v>3000</v>
      </c>
      <c r="L3" s="27">
        <f>I3*J3*K3</f>
        <v>134190</v>
      </c>
    </row>
    <row r="4" spans="1:12" x14ac:dyDescent="0.45">
      <c r="A4" s="41"/>
      <c r="B4" s="1" t="s">
        <v>15</v>
      </c>
      <c r="C4" s="41">
        <v>11</v>
      </c>
      <c r="D4" s="44">
        <v>19000</v>
      </c>
      <c r="E4" s="7">
        <f t="shared" ref="E4:E18" si="0">(C4*D4)</f>
        <v>209000</v>
      </c>
      <c r="F4" s="41"/>
      <c r="G4" s="23"/>
      <c r="H4" s="24"/>
      <c r="I4" s="25">
        <v>27</v>
      </c>
      <c r="J4" s="25">
        <v>1.5640000000000001</v>
      </c>
      <c r="K4" s="26">
        <v>3200</v>
      </c>
      <c r="L4" s="27">
        <f t="shared" ref="L4:L18" si="1">I4*J4*K4</f>
        <v>135129.60000000001</v>
      </c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0"/>
        <v>2500</v>
      </c>
      <c r="F5" s="41"/>
      <c r="G5" s="28"/>
      <c r="H5" s="25"/>
      <c r="I5" s="25">
        <v>15</v>
      </c>
      <c r="J5" s="25">
        <v>1.3332999999999999</v>
      </c>
      <c r="K5" s="26">
        <v>3200</v>
      </c>
      <c r="L5" s="27">
        <f t="shared" si="1"/>
        <v>63998.399999999994</v>
      </c>
    </row>
    <row r="6" spans="1:12" x14ac:dyDescent="0.45">
      <c r="A6" s="41"/>
      <c r="B6" s="1" t="s">
        <v>35</v>
      </c>
      <c r="C6" s="41">
        <v>1</v>
      </c>
      <c r="D6" s="44">
        <v>1000</v>
      </c>
      <c r="E6" s="7">
        <f t="shared" si="0"/>
        <v>1000</v>
      </c>
      <c r="F6" s="41"/>
      <c r="G6" s="28"/>
      <c r="H6" s="25"/>
      <c r="I6" s="25">
        <v>20</v>
      </c>
      <c r="J6" s="25"/>
      <c r="K6" s="26">
        <v>3000</v>
      </c>
      <c r="L6" s="27">
        <f t="shared" si="1"/>
        <v>0</v>
      </c>
    </row>
    <row r="7" spans="1:12" x14ac:dyDescent="0.45">
      <c r="A7" s="41"/>
      <c r="B7" s="1" t="s">
        <v>15</v>
      </c>
      <c r="C7" s="41"/>
      <c r="D7" s="44">
        <v>17250</v>
      </c>
      <c r="E7" s="7">
        <f t="shared" si="0"/>
        <v>0</v>
      </c>
      <c r="F7" s="41"/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A8" s="41"/>
      <c r="B8" s="2" t="s">
        <v>19</v>
      </c>
      <c r="C8" s="41">
        <v>1</v>
      </c>
      <c r="D8" s="44">
        <v>1000</v>
      </c>
      <c r="E8" s="7">
        <f t="shared" si="0"/>
        <v>1000</v>
      </c>
      <c r="F8" s="41"/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1"/>
        <v>0</v>
      </c>
    </row>
    <row r="19" spans="1:12" ht="25.2" x14ac:dyDescent="0.45">
      <c r="A19" s="41"/>
      <c r="B19" s="41"/>
      <c r="C19" s="41"/>
      <c r="D19" s="41"/>
      <c r="E19" s="5">
        <f>SUM(E3:E18)</f>
        <v>277500</v>
      </c>
      <c r="F19" s="41"/>
      <c r="G19" s="47"/>
      <c r="H19" s="48"/>
      <c r="I19" s="46">
        <f>SUM(I3:I18)</f>
        <v>92</v>
      </c>
      <c r="J19" s="46">
        <f>SUM(J3:J18)</f>
        <v>4.3883000000000001</v>
      </c>
      <c r="K19" s="46"/>
      <c r="L19" s="31">
        <f>SUM(L3:L18)</f>
        <v>333318</v>
      </c>
    </row>
    <row r="20" spans="1:12" ht="19.8" x14ac:dyDescent="0.45">
      <c r="A20" s="41"/>
      <c r="B20" s="41"/>
      <c r="C20" s="41"/>
      <c r="D20" s="41"/>
      <c r="E20" s="7">
        <f>E19/C3</f>
        <v>2775</v>
      </c>
      <c r="F20" s="49">
        <f>L19-E19</f>
        <v>55818</v>
      </c>
      <c r="G20" s="41"/>
      <c r="H20" s="41"/>
      <c r="I20" s="41"/>
      <c r="J20" s="41"/>
      <c r="K20" s="41"/>
      <c r="L20" s="41"/>
    </row>
    <row r="21" spans="1:12" x14ac:dyDescent="0.45">
      <c r="E21">
        <f>F20/E19</f>
        <v>0.20114594594594595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645D-F880-4CE1-910C-A4006111BDDD}">
  <dimension ref="A1:L20"/>
  <sheetViews>
    <sheetView tabSelected="1" workbookViewId="0">
      <selection activeCell="L10" sqref="L10"/>
    </sheetView>
  </sheetViews>
  <sheetFormatPr defaultRowHeight="13.8" x14ac:dyDescent="0.45"/>
  <cols>
    <col min="1" max="1" width="8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9.76171875" bestFit="1" customWidth="1"/>
    <col min="11" max="11" width="10.5703125" bestFit="1" customWidth="1"/>
    <col min="12" max="12" width="20.90234375" customWidth="1"/>
  </cols>
  <sheetData>
    <row r="1" spans="1:12" ht="22.8" x14ac:dyDescent="0.45">
      <c r="A1" s="56" t="s">
        <v>44</v>
      </c>
      <c r="B1" s="56"/>
      <c r="C1" s="56"/>
      <c r="D1" s="56"/>
      <c r="E1" s="56"/>
      <c r="F1" s="41"/>
      <c r="G1" s="58" t="s">
        <v>27</v>
      </c>
      <c r="H1" s="58"/>
      <c r="I1" s="58"/>
      <c r="J1" s="58"/>
      <c r="K1" s="58"/>
      <c r="L1" s="58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 t="s">
        <v>49</v>
      </c>
      <c r="B3" s="1" t="s">
        <v>14</v>
      </c>
      <c r="C3" s="41">
        <v>100</v>
      </c>
      <c r="D3" s="44">
        <v>970</v>
      </c>
      <c r="E3" s="7">
        <f>(C3*D3)</f>
        <v>97000</v>
      </c>
      <c r="F3" s="41"/>
      <c r="G3" s="23"/>
      <c r="H3" s="24"/>
      <c r="I3" s="24">
        <v>35</v>
      </c>
      <c r="J3" s="25">
        <v>1.1499999999999999</v>
      </c>
      <c r="K3" s="26">
        <v>2900</v>
      </c>
      <c r="L3" s="27">
        <f>I3*J3*K3</f>
        <v>116725</v>
      </c>
    </row>
    <row r="4" spans="1:12" x14ac:dyDescent="0.45">
      <c r="A4" s="41"/>
      <c r="B4" s="1" t="s">
        <v>15</v>
      </c>
      <c r="C4" s="41">
        <v>10.5</v>
      </c>
      <c r="D4" s="44">
        <v>19000</v>
      </c>
      <c r="E4" s="7">
        <f t="shared" ref="E4:E18" si="0">(C4*D4)</f>
        <v>199500</v>
      </c>
      <c r="F4" s="41"/>
      <c r="G4" s="23"/>
      <c r="H4" s="24"/>
      <c r="I4" s="25">
        <v>15</v>
      </c>
      <c r="J4" s="25">
        <v>1.43</v>
      </c>
      <c r="K4" s="26">
        <v>2900</v>
      </c>
      <c r="L4" s="27">
        <f t="shared" ref="L4:L18" si="1">I4*J4*K4</f>
        <v>62205</v>
      </c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0"/>
        <v>2500</v>
      </c>
      <c r="F5" s="41"/>
      <c r="G5" s="28"/>
      <c r="H5" s="25"/>
      <c r="I5" s="25">
        <v>2</v>
      </c>
      <c r="J5" s="25">
        <v>2</v>
      </c>
      <c r="K5" s="26">
        <v>3000</v>
      </c>
      <c r="L5" s="27">
        <f t="shared" si="1"/>
        <v>12000</v>
      </c>
    </row>
    <row r="6" spans="1:12" x14ac:dyDescent="0.45">
      <c r="A6" s="41"/>
      <c r="B6" s="1" t="s">
        <v>35</v>
      </c>
      <c r="C6" s="41">
        <v>1</v>
      </c>
      <c r="D6" s="44">
        <v>1000</v>
      </c>
      <c r="E6" s="7">
        <f t="shared" si="0"/>
        <v>1000</v>
      </c>
      <c r="F6" s="41"/>
      <c r="G6" s="28"/>
      <c r="H6" s="25"/>
      <c r="I6" s="25">
        <v>31</v>
      </c>
      <c r="J6" s="25">
        <v>1.69</v>
      </c>
      <c r="K6" s="26">
        <v>2850</v>
      </c>
      <c r="L6" s="27">
        <f t="shared" si="1"/>
        <v>149311.5</v>
      </c>
    </row>
    <row r="7" spans="1:12" x14ac:dyDescent="0.45">
      <c r="A7" s="41"/>
      <c r="B7" s="1" t="s">
        <v>15</v>
      </c>
      <c r="C7" s="41"/>
      <c r="D7" s="44">
        <v>17250</v>
      </c>
      <c r="E7" s="7">
        <f t="shared" si="0"/>
        <v>0</v>
      </c>
      <c r="F7" s="41"/>
      <c r="G7" s="28"/>
      <c r="H7" s="25"/>
      <c r="I7" s="25">
        <v>2</v>
      </c>
      <c r="J7" s="25">
        <v>2</v>
      </c>
      <c r="K7" s="26">
        <v>2750</v>
      </c>
      <c r="L7" s="27">
        <f t="shared" si="1"/>
        <v>11000</v>
      </c>
    </row>
    <row r="8" spans="1:12" x14ac:dyDescent="0.45">
      <c r="A8" s="41"/>
      <c r="B8" s="2" t="s">
        <v>19</v>
      </c>
      <c r="C8" s="41">
        <v>2</v>
      </c>
      <c r="D8" s="44">
        <v>1000</v>
      </c>
      <c r="E8" s="7">
        <f t="shared" si="0"/>
        <v>2000</v>
      </c>
      <c r="F8" s="41"/>
      <c r="G8" s="28"/>
      <c r="H8" s="25"/>
      <c r="I8" s="25">
        <v>9</v>
      </c>
      <c r="J8" s="25">
        <v>1</v>
      </c>
      <c r="K8" s="26">
        <v>5700</v>
      </c>
      <c r="L8" s="27">
        <f t="shared" si="1"/>
        <v>51300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 t="s">
        <v>46</v>
      </c>
      <c r="K13" s="26"/>
      <c r="L13" s="27"/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1"/>
        <v>0</v>
      </c>
    </row>
    <row r="19" spans="1:12" ht="25.2" x14ac:dyDescent="0.45">
      <c r="A19" s="41"/>
      <c r="B19" s="41"/>
      <c r="C19" s="41"/>
      <c r="D19" s="41"/>
      <c r="E19" s="5">
        <f>SUM(E3:E18)</f>
        <v>302000</v>
      </c>
      <c r="F19" s="41"/>
      <c r="G19" s="47"/>
      <c r="H19" s="48"/>
      <c r="I19" s="46">
        <f>SUM(I3:I18)</f>
        <v>94</v>
      </c>
      <c r="J19" s="46">
        <f>SUM(J3:J18)</f>
        <v>9.27</v>
      </c>
      <c r="K19" s="46"/>
      <c r="L19" s="31">
        <f>SUM(L3:L18)</f>
        <v>402541.5</v>
      </c>
    </row>
    <row r="20" spans="1:12" ht="19.8" x14ac:dyDescent="0.45">
      <c r="A20" s="41"/>
      <c r="B20" s="41"/>
      <c r="C20" s="41"/>
      <c r="D20" s="41"/>
      <c r="E20" s="7">
        <f>E19/C3</f>
        <v>3020</v>
      </c>
      <c r="F20" s="49">
        <f>L19-E19</f>
        <v>100541.5</v>
      </c>
      <c r="G20" s="41"/>
      <c r="H20" s="41"/>
      <c r="I20" s="41"/>
      <c r="J20" s="41"/>
      <c r="K20" s="41"/>
      <c r="L20" s="41"/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8A50-1247-4B77-86D6-235BECA067A2}">
  <dimension ref="A1:L33"/>
  <sheetViews>
    <sheetView workbookViewId="0">
      <selection activeCell="H24" sqref="H24"/>
    </sheetView>
  </sheetViews>
  <sheetFormatPr defaultRowHeight="13.8" x14ac:dyDescent="0.45"/>
  <cols>
    <col min="1" max="1" width="8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9.76171875" bestFit="1" customWidth="1"/>
    <col min="11" max="11" width="10.5703125" bestFit="1" customWidth="1"/>
    <col min="12" max="12" width="17" bestFit="1" customWidth="1"/>
  </cols>
  <sheetData>
    <row r="1" spans="1:12" ht="22.8" x14ac:dyDescent="0.45">
      <c r="A1" s="56" t="s">
        <v>44</v>
      </c>
      <c r="B1" s="56"/>
      <c r="C1" s="56"/>
      <c r="D1" s="56"/>
      <c r="E1" s="56"/>
      <c r="F1" s="41"/>
      <c r="G1" s="58" t="s">
        <v>27</v>
      </c>
      <c r="H1" s="58"/>
      <c r="I1" s="58"/>
      <c r="J1" s="58"/>
      <c r="K1" s="58"/>
      <c r="L1" s="58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>
        <v>45450</v>
      </c>
      <c r="B3" s="1" t="s">
        <v>14</v>
      </c>
      <c r="C3" s="41">
        <v>150</v>
      </c>
      <c r="D3" s="44">
        <v>750</v>
      </c>
      <c r="E3" s="7">
        <f>(C3*D3)</f>
        <v>112500</v>
      </c>
      <c r="F3" s="41"/>
      <c r="G3" s="23"/>
      <c r="H3" s="24"/>
      <c r="I3" s="24"/>
      <c r="J3" s="25"/>
      <c r="K3" s="26"/>
      <c r="L3" s="27"/>
    </row>
    <row r="4" spans="1:12" x14ac:dyDescent="0.45">
      <c r="A4" s="41"/>
      <c r="B4" s="1" t="s">
        <v>15</v>
      </c>
      <c r="C4" s="41">
        <v>8</v>
      </c>
      <c r="D4" s="44">
        <v>20100</v>
      </c>
      <c r="E4" s="7">
        <f t="shared" ref="E4:E18" si="0">(C4*D4)</f>
        <v>160800</v>
      </c>
      <c r="F4" s="41"/>
      <c r="G4" s="23"/>
      <c r="H4" s="24"/>
      <c r="I4" s="25"/>
      <c r="J4" s="25"/>
      <c r="K4" s="26"/>
      <c r="L4" s="27"/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0"/>
        <v>2500</v>
      </c>
      <c r="F5" s="41"/>
      <c r="G5" s="28"/>
      <c r="H5" s="25"/>
      <c r="I5" s="25"/>
      <c r="J5" s="25"/>
      <c r="K5" s="26"/>
      <c r="L5" s="27"/>
    </row>
    <row r="6" spans="1:12" x14ac:dyDescent="0.45">
      <c r="A6" s="41"/>
      <c r="B6" s="1" t="s">
        <v>35</v>
      </c>
      <c r="C6" s="41">
        <v>1</v>
      </c>
      <c r="D6" s="44">
        <v>2000</v>
      </c>
      <c r="E6" s="7">
        <f t="shared" si="0"/>
        <v>2000</v>
      </c>
      <c r="F6" s="41"/>
      <c r="G6" s="28"/>
      <c r="H6" s="25"/>
      <c r="I6" s="25"/>
      <c r="J6" s="25"/>
      <c r="K6" s="26"/>
      <c r="L6" s="27">
        <f t="shared" ref="L6:L18" si="1">I6*J6*K6</f>
        <v>0</v>
      </c>
    </row>
    <row r="7" spans="1:12" x14ac:dyDescent="0.45">
      <c r="A7" s="41"/>
      <c r="B7" s="1"/>
      <c r="C7" s="41"/>
      <c r="D7" s="44"/>
      <c r="E7" s="7">
        <f t="shared" si="0"/>
        <v>0</v>
      </c>
      <c r="F7" s="41"/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A8" s="41"/>
      <c r="B8" s="2" t="s">
        <v>19</v>
      </c>
      <c r="C8" s="41"/>
      <c r="D8" s="44">
        <v>1000</v>
      </c>
      <c r="E8" s="7">
        <f t="shared" si="0"/>
        <v>0</v>
      </c>
      <c r="F8" s="41"/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1"/>
        <v>0</v>
      </c>
    </row>
    <row r="19" spans="1:12" ht="25.2" x14ac:dyDescent="0.45">
      <c r="A19" s="41"/>
      <c r="B19" s="41"/>
      <c r="C19" s="41"/>
      <c r="D19" s="41"/>
      <c r="E19" s="5">
        <f>SUM(E3:E18)</f>
        <v>277800</v>
      </c>
      <c r="F19" s="41"/>
      <c r="G19" s="47"/>
      <c r="H19" s="48"/>
      <c r="I19" s="46">
        <f>SUM(I3:I18)</f>
        <v>0</v>
      </c>
      <c r="J19" s="46">
        <f>SUM(J3:J18)</f>
        <v>0</v>
      </c>
      <c r="K19" s="46"/>
      <c r="L19" s="31">
        <f>SUM(L3:L18)</f>
        <v>0</v>
      </c>
    </row>
    <row r="20" spans="1:12" ht="19.8" x14ac:dyDescent="0.45">
      <c r="A20" s="41"/>
      <c r="B20" s="41"/>
      <c r="C20" s="41"/>
      <c r="D20" s="41"/>
      <c r="E20" s="7">
        <f>E19/C3</f>
        <v>1852</v>
      </c>
      <c r="F20" s="49">
        <f>L19-E19</f>
        <v>-277800</v>
      </c>
      <c r="G20" s="41"/>
      <c r="H20" s="41"/>
      <c r="I20" s="41"/>
      <c r="J20" s="41"/>
      <c r="K20" s="41"/>
      <c r="L20" s="41"/>
    </row>
    <row r="22" spans="1:12" ht="17.399999999999999" x14ac:dyDescent="0.45">
      <c r="A22" s="60" t="s">
        <v>64</v>
      </c>
      <c r="B22" s="60"/>
      <c r="C22" s="60"/>
    </row>
    <row r="23" spans="1:12" x14ac:dyDescent="0.45">
      <c r="A23" t="s">
        <v>54</v>
      </c>
      <c r="B23">
        <v>20000</v>
      </c>
    </row>
    <row r="24" spans="1:12" x14ac:dyDescent="0.45">
      <c r="A24" t="s">
        <v>55</v>
      </c>
      <c r="B24">
        <v>5000</v>
      </c>
    </row>
    <row r="25" spans="1:12" x14ac:dyDescent="0.45">
      <c r="A25" t="s">
        <v>56</v>
      </c>
      <c r="B25">
        <v>15000</v>
      </c>
    </row>
    <row r="26" spans="1:12" x14ac:dyDescent="0.45">
      <c r="A26" t="s">
        <v>57</v>
      </c>
      <c r="B26">
        <v>39000</v>
      </c>
    </row>
    <row r="27" spans="1:12" x14ac:dyDescent="0.45">
      <c r="A27" t="s">
        <v>58</v>
      </c>
      <c r="B27">
        <v>13000</v>
      </c>
    </row>
    <row r="28" spans="1:12" x14ac:dyDescent="0.45">
      <c r="A28" t="s">
        <v>59</v>
      </c>
      <c r="B28">
        <v>15000</v>
      </c>
    </row>
    <row r="29" spans="1:12" x14ac:dyDescent="0.45">
      <c r="A29" t="s">
        <v>61</v>
      </c>
      <c r="B29">
        <v>15000</v>
      </c>
    </row>
    <row r="30" spans="1:12" x14ac:dyDescent="0.45">
      <c r="A30" t="s">
        <v>60</v>
      </c>
      <c r="B30">
        <v>7000</v>
      </c>
    </row>
    <row r="31" spans="1:12" x14ac:dyDescent="0.45">
      <c r="A31" t="s">
        <v>62</v>
      </c>
      <c r="B31">
        <v>7200</v>
      </c>
    </row>
    <row r="32" spans="1:12" x14ac:dyDescent="0.45">
      <c r="A32" t="s">
        <v>63</v>
      </c>
      <c r="B32">
        <v>10000</v>
      </c>
    </row>
    <row r="33" spans="1:2" ht="15" x14ac:dyDescent="0.45">
      <c r="A33" s="52" t="s">
        <v>65</v>
      </c>
      <c r="B33" s="52">
        <f>SUM(B23:B32)</f>
        <v>146200</v>
      </c>
    </row>
  </sheetData>
  <mergeCells count="3">
    <mergeCell ref="A1:E1"/>
    <mergeCell ref="G1:L1"/>
    <mergeCell ref="A22:C2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2920-08B1-4FF2-AF8B-D87AB3D09BCA}">
  <dimension ref="A1:L20"/>
  <sheetViews>
    <sheetView workbookViewId="0">
      <selection activeCell="D10" sqref="D10"/>
    </sheetView>
  </sheetViews>
  <sheetFormatPr defaultRowHeight="13.8" x14ac:dyDescent="0.45"/>
  <cols>
    <col min="1" max="1" width="7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9.76171875" bestFit="1" customWidth="1"/>
    <col min="11" max="11" width="8.09375" bestFit="1" customWidth="1"/>
    <col min="12" max="12" width="8.6640625" bestFit="1" customWidth="1"/>
  </cols>
  <sheetData>
    <row r="1" spans="1:12" ht="22.8" x14ac:dyDescent="0.45">
      <c r="A1" s="56" t="s">
        <v>44</v>
      </c>
      <c r="B1" s="56"/>
      <c r="C1" s="56"/>
      <c r="D1" s="56"/>
      <c r="E1" s="56"/>
      <c r="F1" s="41"/>
      <c r="G1" s="58" t="s">
        <v>27</v>
      </c>
      <c r="H1" s="58"/>
      <c r="I1" s="58"/>
      <c r="J1" s="58"/>
      <c r="K1" s="58"/>
      <c r="L1" s="58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>
        <v>45450</v>
      </c>
      <c r="B3" s="1" t="s">
        <v>14</v>
      </c>
      <c r="C3" s="41">
        <v>100</v>
      </c>
      <c r="D3" s="44"/>
      <c r="E3" s="7">
        <f>(C3*D3)</f>
        <v>0</v>
      </c>
      <c r="F3" s="41"/>
      <c r="G3" s="23"/>
      <c r="H3" s="24"/>
      <c r="I3" s="24"/>
      <c r="J3" s="25"/>
      <c r="K3" s="26"/>
      <c r="L3" s="27"/>
    </row>
    <row r="4" spans="1:12" x14ac:dyDescent="0.45">
      <c r="A4" s="41"/>
      <c r="B4" s="1" t="s">
        <v>15</v>
      </c>
      <c r="C4" s="41"/>
      <c r="D4" s="44"/>
      <c r="E4" s="7">
        <f t="shared" ref="E4:E18" si="0">(C4*D4)</f>
        <v>0</v>
      </c>
      <c r="F4" s="41"/>
      <c r="G4" s="23"/>
      <c r="H4" s="24"/>
      <c r="I4" s="25"/>
      <c r="J4" s="25"/>
      <c r="K4" s="26"/>
      <c r="L4" s="27"/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0"/>
        <v>2500</v>
      </c>
      <c r="F5" s="41"/>
      <c r="G5" s="28"/>
      <c r="H5" s="25"/>
      <c r="I5" s="25"/>
      <c r="J5" s="25"/>
      <c r="K5" s="26"/>
      <c r="L5" s="27"/>
    </row>
    <row r="6" spans="1:12" x14ac:dyDescent="0.45">
      <c r="A6" s="41"/>
      <c r="B6" s="1" t="s">
        <v>35</v>
      </c>
      <c r="C6" s="41">
        <v>1</v>
      </c>
      <c r="D6" s="44">
        <v>2000</v>
      </c>
      <c r="E6" s="7">
        <f t="shared" si="0"/>
        <v>2000</v>
      </c>
      <c r="F6" s="41"/>
      <c r="G6" s="28"/>
      <c r="H6" s="25"/>
      <c r="I6" s="25"/>
      <c r="J6" s="25"/>
      <c r="K6" s="26"/>
      <c r="L6" s="27">
        <f t="shared" ref="L6:L18" si="1">I6*J6*K6</f>
        <v>0</v>
      </c>
    </row>
    <row r="7" spans="1:12" x14ac:dyDescent="0.45">
      <c r="A7" s="41"/>
      <c r="B7" s="1"/>
      <c r="C7" s="41"/>
      <c r="D7" s="44"/>
      <c r="E7" s="7">
        <f t="shared" si="0"/>
        <v>0</v>
      </c>
      <c r="F7" s="41"/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A8" s="41"/>
      <c r="B8" s="2" t="s">
        <v>19</v>
      </c>
      <c r="C8" s="41"/>
      <c r="D8" s="44">
        <v>1000</v>
      </c>
      <c r="E8" s="7">
        <f t="shared" si="0"/>
        <v>0</v>
      </c>
      <c r="F8" s="41"/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1"/>
        <v>0</v>
      </c>
    </row>
    <row r="19" spans="1:12" ht="25.2" x14ac:dyDescent="0.45">
      <c r="A19" s="41"/>
      <c r="B19" s="41"/>
      <c r="C19" s="41"/>
      <c r="D19" s="41"/>
      <c r="E19" s="5">
        <f>SUM(E3:E18)</f>
        <v>4500</v>
      </c>
      <c r="F19" s="41"/>
      <c r="G19" s="47"/>
      <c r="H19" s="48"/>
      <c r="I19" s="46">
        <f>SUM(I3:I18)</f>
        <v>0</v>
      </c>
      <c r="J19" s="46">
        <f>SUM(J3:J18)</f>
        <v>0</v>
      </c>
      <c r="K19" s="46"/>
      <c r="L19" s="31">
        <f>SUM(L3:L18)</f>
        <v>0</v>
      </c>
    </row>
    <row r="20" spans="1:12" ht="19.8" x14ac:dyDescent="0.45">
      <c r="A20" s="41"/>
      <c r="B20" s="41"/>
      <c r="C20" s="41"/>
      <c r="D20" s="41"/>
      <c r="E20" s="7">
        <f>E19/C3</f>
        <v>45</v>
      </c>
      <c r="F20" s="49">
        <f>L19-E19</f>
        <v>-4500</v>
      </c>
      <c r="G20" s="41"/>
      <c r="H20" s="41"/>
      <c r="I20" s="41"/>
      <c r="J20" s="41"/>
      <c r="K20" s="41"/>
      <c r="L20" s="41"/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F9" sqref="F9"/>
    </sheetView>
  </sheetViews>
  <sheetFormatPr defaultColWidth="10" defaultRowHeight="13.8" x14ac:dyDescent="0.45"/>
  <cols>
    <col min="2" max="2" width="19.76171875" customWidth="1"/>
    <col min="3" max="3" width="15.28515625" customWidth="1"/>
  </cols>
  <sheetData>
    <row r="1" spans="2:6" x14ac:dyDescent="0.45">
      <c r="B1" t="s">
        <v>8</v>
      </c>
      <c r="C1" t="s">
        <v>9</v>
      </c>
    </row>
    <row r="2" spans="2:6" x14ac:dyDescent="0.45">
      <c r="B2" t="s">
        <v>6</v>
      </c>
      <c r="C2">
        <v>600</v>
      </c>
    </row>
    <row r="3" spans="2:6" x14ac:dyDescent="0.45">
      <c r="B3" t="s">
        <v>7</v>
      </c>
      <c r="C3">
        <v>4500</v>
      </c>
    </row>
    <row r="4" spans="2:6" x14ac:dyDescent="0.45">
      <c r="B4" t="s">
        <v>10</v>
      </c>
      <c r="C4">
        <v>2000</v>
      </c>
    </row>
    <row r="7" spans="2:6" x14ac:dyDescent="0.45">
      <c r="E7" t="s">
        <v>38</v>
      </c>
      <c r="F7">
        <v>125000</v>
      </c>
    </row>
    <row r="8" spans="2:6" x14ac:dyDescent="0.45">
      <c r="E8" t="s">
        <v>39</v>
      </c>
      <c r="F8">
        <v>25000</v>
      </c>
    </row>
    <row r="9" spans="2:6" x14ac:dyDescent="0.45">
      <c r="E9" t="s">
        <v>40</v>
      </c>
      <c r="F9">
        <v>40000</v>
      </c>
    </row>
    <row r="10" spans="2:6" x14ac:dyDescent="0.45">
      <c r="E10" t="s">
        <v>41</v>
      </c>
      <c r="F10">
        <v>6500</v>
      </c>
    </row>
    <row r="11" spans="2:6" x14ac:dyDescent="0.45">
      <c r="E11" t="s">
        <v>42</v>
      </c>
      <c r="F11">
        <v>8000</v>
      </c>
    </row>
    <row r="21" spans="3:3" x14ac:dyDescent="0.45">
      <c r="C21">
        <f>SUM(C2:C20)</f>
        <v>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workbookViewId="0">
      <selection activeCell="K14" sqref="K14"/>
    </sheetView>
  </sheetViews>
  <sheetFormatPr defaultColWidth="10" defaultRowHeight="13.8" x14ac:dyDescent="0.45"/>
  <cols>
    <col min="2" max="2" width="13.33203125" customWidth="1"/>
    <col min="3" max="3" width="5.7109375" customWidth="1"/>
    <col min="4" max="4" width="12.47265625" customWidth="1"/>
    <col min="5" max="5" width="22.80859375" customWidth="1"/>
    <col min="6" max="6" width="18.47265625" customWidth="1"/>
    <col min="8" max="8" width="12.09375" customWidth="1"/>
    <col min="9" max="9" width="8.94921875" customWidth="1"/>
    <col min="10" max="10" width="7.80859375" customWidth="1"/>
    <col min="11" max="11" width="12.37890625" customWidth="1"/>
    <col min="12" max="12" width="19.80859375" customWidth="1"/>
  </cols>
  <sheetData>
    <row r="1" spans="1:12" ht="42.3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3" t="s">
        <v>27</v>
      </c>
      <c r="H1" s="54"/>
      <c r="I1" s="54"/>
      <c r="J1" s="54"/>
      <c r="K1" s="54"/>
      <c r="L1" s="55"/>
    </row>
    <row r="2" spans="1:12" ht="14.1" x14ac:dyDescent="0.45">
      <c r="A2" t="s">
        <v>36</v>
      </c>
      <c r="B2" s="1" t="s">
        <v>14</v>
      </c>
      <c r="C2">
        <v>120</v>
      </c>
      <c r="D2" s="11">
        <v>550</v>
      </c>
      <c r="E2" s="7">
        <f>PRODUCT(C2:D2)</f>
        <v>66000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1</v>
      </c>
      <c r="D3" s="11">
        <v>10400</v>
      </c>
      <c r="E3" s="7">
        <f t="shared" ref="E3:E17" si="0">PRODUCT(C3:D3)</f>
        <v>10400</v>
      </c>
      <c r="G3" s="15"/>
      <c r="H3" s="9"/>
      <c r="I3" s="9">
        <v>32</v>
      </c>
      <c r="J3" s="10">
        <v>57</v>
      </c>
      <c r="K3" s="12">
        <v>1650</v>
      </c>
      <c r="L3" s="16">
        <f>(J3*K3)</f>
        <v>94050</v>
      </c>
    </row>
    <row r="4" spans="1:12" x14ac:dyDescent="0.45">
      <c r="B4" s="1" t="s">
        <v>34</v>
      </c>
      <c r="C4">
        <v>1</v>
      </c>
      <c r="D4" s="11">
        <v>700</v>
      </c>
      <c r="E4" s="7">
        <f t="shared" si="0"/>
        <v>700</v>
      </c>
      <c r="G4" s="15"/>
      <c r="H4" s="9"/>
      <c r="I4" s="10">
        <v>60</v>
      </c>
      <c r="J4" s="10">
        <v>83.04</v>
      </c>
      <c r="K4" s="12">
        <v>1650</v>
      </c>
      <c r="L4" s="16">
        <f t="shared" ref="L4:L17" si="1">(J4*K4)</f>
        <v>137016</v>
      </c>
    </row>
    <row r="5" spans="1:12" x14ac:dyDescent="0.45">
      <c r="B5" s="1" t="s">
        <v>35</v>
      </c>
      <c r="C5">
        <v>1</v>
      </c>
      <c r="D5" s="11">
        <v>1500</v>
      </c>
      <c r="E5" s="7">
        <f t="shared" si="0"/>
        <v>1500</v>
      </c>
      <c r="G5" s="17"/>
      <c r="H5" s="10"/>
      <c r="I5" s="10">
        <v>10</v>
      </c>
      <c r="J5" s="10">
        <v>17</v>
      </c>
      <c r="K5" s="12">
        <v>1650</v>
      </c>
      <c r="L5" s="16">
        <f t="shared" si="1"/>
        <v>28050</v>
      </c>
    </row>
    <row r="6" spans="1:12" x14ac:dyDescent="0.45">
      <c r="B6" s="1" t="s">
        <v>15</v>
      </c>
      <c r="C6">
        <v>17</v>
      </c>
      <c r="D6" s="11">
        <v>9550</v>
      </c>
      <c r="E6" s="7">
        <f t="shared" si="0"/>
        <v>162350</v>
      </c>
      <c r="G6" s="17"/>
      <c r="H6" s="10"/>
      <c r="I6" s="10">
        <v>10</v>
      </c>
      <c r="J6" s="10">
        <v>14.3</v>
      </c>
      <c r="K6" s="12">
        <v>1600</v>
      </c>
      <c r="L6" s="16">
        <f t="shared" si="1"/>
        <v>22880</v>
      </c>
    </row>
    <row r="7" spans="1:12" x14ac:dyDescent="0.45">
      <c r="B7" s="2" t="s">
        <v>37</v>
      </c>
      <c r="C7">
        <v>2</v>
      </c>
      <c r="D7" s="11">
        <v>1100</v>
      </c>
      <c r="E7" s="7">
        <f t="shared" si="0"/>
        <v>2200</v>
      </c>
      <c r="G7" s="17"/>
      <c r="H7" s="10"/>
      <c r="I7" s="10"/>
      <c r="J7" s="10">
        <v>3</v>
      </c>
      <c r="K7" s="12">
        <v>4000</v>
      </c>
      <c r="L7" s="16">
        <f t="shared" si="1"/>
        <v>12000</v>
      </c>
    </row>
    <row r="8" spans="1:12" x14ac:dyDescent="0.45">
      <c r="B8" t="s">
        <v>19</v>
      </c>
      <c r="C8">
        <v>1</v>
      </c>
      <c r="D8" s="11">
        <v>4000</v>
      </c>
      <c r="E8" s="7">
        <f t="shared" si="0"/>
        <v>4000</v>
      </c>
      <c r="G8" s="17"/>
      <c r="H8" s="10"/>
      <c r="I8" s="10"/>
      <c r="J8" s="10">
        <v>5</v>
      </c>
      <c r="K8" s="12">
        <v>2500</v>
      </c>
      <c r="L8" s="16">
        <f t="shared" si="1"/>
        <v>12500</v>
      </c>
    </row>
    <row r="9" spans="1:12" x14ac:dyDescent="0.45">
      <c r="B9" s="2"/>
      <c r="D9" s="11"/>
      <c r="E9" s="7">
        <f t="shared" si="0"/>
        <v>0</v>
      </c>
      <c r="G9" s="17"/>
      <c r="H9" s="10"/>
      <c r="I9" s="10"/>
      <c r="J9" s="10">
        <v>1</v>
      </c>
      <c r="K9" s="12">
        <v>2500</v>
      </c>
      <c r="L9" s="16">
        <f t="shared" si="1"/>
        <v>2500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247150</v>
      </c>
      <c r="G18" s="18"/>
      <c r="H18" s="19"/>
      <c r="I18" s="19">
        <f>SUM(I3:I17)</f>
        <v>112</v>
      </c>
      <c r="J18" s="19">
        <f>SUM(J3:J17)</f>
        <v>180.34000000000003</v>
      </c>
      <c r="K18" s="19"/>
      <c r="L18" s="20">
        <f>SUM(L3:L17)</f>
        <v>308996</v>
      </c>
    </row>
    <row r="19" spans="5:12" ht="19.8" x14ac:dyDescent="0.45">
      <c r="E19" s="7"/>
      <c r="F19" s="21">
        <f>L18-E18</f>
        <v>61846</v>
      </c>
    </row>
  </sheetData>
  <mergeCells count="1">
    <mergeCell ref="G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8807-2B97-49ED-BA33-CCD00C15EB0C}">
  <dimension ref="A1:L19"/>
  <sheetViews>
    <sheetView workbookViewId="0">
      <selection activeCell="D13" sqref="D13"/>
    </sheetView>
  </sheetViews>
  <sheetFormatPr defaultRowHeight="13.8" x14ac:dyDescent="0.45"/>
  <cols>
    <col min="4" max="4" width="13.28515625" customWidth="1"/>
    <col min="5" max="5" width="25.234375" customWidth="1"/>
    <col min="6" max="6" width="19.47265625" customWidth="1"/>
    <col min="11" max="11" width="12.37890625" customWidth="1"/>
    <col min="12" max="12" width="18.80859375" customWidth="1"/>
  </cols>
  <sheetData>
    <row r="1" spans="1:12" ht="28.2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3" t="s">
        <v>27</v>
      </c>
      <c r="H1" s="54"/>
      <c r="I1" s="54"/>
      <c r="J1" s="54"/>
      <c r="K1" s="54"/>
      <c r="L1" s="55"/>
    </row>
    <row r="2" spans="1:12" ht="14.1" x14ac:dyDescent="0.45">
      <c r="A2" t="s">
        <v>36</v>
      </c>
      <c r="B2" s="1" t="s">
        <v>14</v>
      </c>
      <c r="C2">
        <v>30</v>
      </c>
      <c r="D2" s="11">
        <v>500</v>
      </c>
      <c r="E2" s="7">
        <f>PRODUCT(C2:D2)</f>
        <v>15000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1</v>
      </c>
      <c r="D3" s="11">
        <v>10400</v>
      </c>
      <c r="E3" s="7">
        <f t="shared" ref="E3:E17" si="0">PRODUCT(C3:D3)</f>
        <v>10400</v>
      </c>
      <c r="G3" s="15"/>
      <c r="H3" s="9"/>
      <c r="I3" s="9"/>
      <c r="J3" s="10">
        <v>17.5</v>
      </c>
      <c r="K3" s="12">
        <v>1650</v>
      </c>
      <c r="L3" s="16">
        <f>(J3*K3)</f>
        <v>28875</v>
      </c>
    </row>
    <row r="4" spans="1:12" x14ac:dyDescent="0.45">
      <c r="B4" s="1" t="s">
        <v>34</v>
      </c>
      <c r="C4">
        <v>1</v>
      </c>
      <c r="D4" s="11"/>
      <c r="E4" s="7">
        <f t="shared" si="0"/>
        <v>1</v>
      </c>
      <c r="G4" s="15"/>
      <c r="H4" s="9"/>
      <c r="I4" s="10"/>
      <c r="J4" s="10">
        <v>2</v>
      </c>
      <c r="K4" s="12">
        <v>4500</v>
      </c>
      <c r="L4" s="16">
        <f t="shared" ref="L4:L17" si="1">(J4*K4)</f>
        <v>9000</v>
      </c>
    </row>
    <row r="5" spans="1:12" x14ac:dyDescent="0.45">
      <c r="B5" s="1" t="s">
        <v>35</v>
      </c>
      <c r="C5">
        <v>0</v>
      </c>
      <c r="D5" s="11">
        <v>0</v>
      </c>
      <c r="E5" s="7">
        <f t="shared" si="0"/>
        <v>0</v>
      </c>
      <c r="G5" s="17"/>
      <c r="H5" s="10"/>
      <c r="I5" s="10"/>
      <c r="J5" s="10">
        <v>1</v>
      </c>
      <c r="K5" s="12">
        <v>4000</v>
      </c>
      <c r="L5" s="16">
        <f t="shared" si="1"/>
        <v>4000</v>
      </c>
    </row>
    <row r="6" spans="1:12" x14ac:dyDescent="0.45">
      <c r="B6" s="1" t="s">
        <v>15</v>
      </c>
      <c r="C6">
        <v>2.5</v>
      </c>
      <c r="D6" s="11">
        <v>9500</v>
      </c>
      <c r="E6" s="7">
        <f t="shared" si="0"/>
        <v>23750</v>
      </c>
      <c r="G6" s="17"/>
      <c r="H6" s="10"/>
      <c r="I6" s="10"/>
      <c r="J6" s="10">
        <v>8</v>
      </c>
      <c r="K6" s="12">
        <v>4500</v>
      </c>
      <c r="L6" s="16">
        <f t="shared" si="1"/>
        <v>36000</v>
      </c>
    </row>
    <row r="7" spans="1:12" x14ac:dyDescent="0.45">
      <c r="B7" s="2" t="s">
        <v>37</v>
      </c>
      <c r="C7">
        <v>2</v>
      </c>
      <c r="D7" s="11"/>
      <c r="E7" s="7">
        <f t="shared" si="0"/>
        <v>2</v>
      </c>
      <c r="G7" s="17"/>
      <c r="H7" s="10"/>
      <c r="I7" s="10"/>
      <c r="J7" s="10"/>
      <c r="K7" s="12"/>
      <c r="L7" s="16">
        <f t="shared" si="1"/>
        <v>0</v>
      </c>
    </row>
    <row r="8" spans="1:12" x14ac:dyDescent="0.45">
      <c r="B8" t="s">
        <v>19</v>
      </c>
      <c r="C8">
        <v>1</v>
      </c>
      <c r="D8" s="11"/>
      <c r="E8" s="7">
        <f t="shared" si="0"/>
        <v>1</v>
      </c>
      <c r="G8" s="17"/>
      <c r="H8" s="10"/>
      <c r="I8" s="10"/>
      <c r="J8" s="10"/>
      <c r="K8" s="12"/>
      <c r="L8" s="16">
        <f t="shared" si="1"/>
        <v>0</v>
      </c>
    </row>
    <row r="9" spans="1:12" x14ac:dyDescent="0.45">
      <c r="B9" s="2"/>
      <c r="C9">
        <v>1</v>
      </c>
      <c r="D9" s="11">
        <v>8300</v>
      </c>
      <c r="E9" s="7">
        <f t="shared" si="0"/>
        <v>8300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57454</v>
      </c>
      <c r="G18" s="18"/>
      <c r="H18" s="19"/>
      <c r="I18" s="19">
        <f>SUM(I3:I17)</f>
        <v>0</v>
      </c>
      <c r="J18" s="19">
        <f>SUM(J3:J17)</f>
        <v>28.5</v>
      </c>
      <c r="K18" s="19"/>
      <c r="L18" s="20">
        <f>SUM(L3:L17)</f>
        <v>77875</v>
      </c>
    </row>
    <row r="19" spans="5:12" ht="19.8" x14ac:dyDescent="0.45">
      <c r="E19" s="7"/>
      <c r="F19" s="21">
        <f>L18-E18</f>
        <v>20421</v>
      </c>
    </row>
  </sheetData>
  <mergeCells count="1">
    <mergeCell ref="G1:L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119C-3FC6-47F0-908C-8DD698C7B149}">
  <dimension ref="A1:L20"/>
  <sheetViews>
    <sheetView workbookViewId="0">
      <selection activeCell="G1" sqref="G1:L1"/>
    </sheetView>
  </sheetViews>
  <sheetFormatPr defaultRowHeight="13.8" x14ac:dyDescent="0.45"/>
  <cols>
    <col min="1" max="1" width="9.6171875" bestFit="1" customWidth="1"/>
    <col min="4" max="4" width="13.28515625" customWidth="1"/>
    <col min="5" max="5" width="25.234375" customWidth="1"/>
    <col min="6" max="6" width="19.47265625" customWidth="1"/>
    <col min="11" max="11" width="12.37890625" customWidth="1"/>
    <col min="12" max="12" width="18.80859375" customWidth="1"/>
  </cols>
  <sheetData>
    <row r="1" spans="1:12" ht="28.2" x14ac:dyDescent="0.45">
      <c r="A1" s="3" t="s">
        <v>0</v>
      </c>
      <c r="B1" s="3" t="s">
        <v>1</v>
      </c>
      <c r="C1" s="4" t="s">
        <v>11</v>
      </c>
      <c r="D1" s="3" t="s">
        <v>12</v>
      </c>
      <c r="E1" s="6" t="s">
        <v>13</v>
      </c>
      <c r="G1" s="53" t="s">
        <v>27</v>
      </c>
      <c r="H1" s="54"/>
      <c r="I1" s="54"/>
      <c r="J1" s="54"/>
      <c r="K1" s="54"/>
      <c r="L1" s="55"/>
    </row>
    <row r="2" spans="1:12" ht="14.1" x14ac:dyDescent="0.45">
      <c r="A2" s="22">
        <v>45210</v>
      </c>
      <c r="B2" s="1" t="s">
        <v>14</v>
      </c>
      <c r="C2">
        <v>35</v>
      </c>
      <c r="D2" s="11">
        <v>830</v>
      </c>
      <c r="E2" s="7">
        <f>PRODUCT(C2:D2)</f>
        <v>29050</v>
      </c>
      <c r="G2" s="13" t="s">
        <v>0</v>
      </c>
      <c r="H2" s="8" t="s">
        <v>20</v>
      </c>
      <c r="I2" s="8" t="s">
        <v>11</v>
      </c>
      <c r="J2" s="8" t="s">
        <v>24</v>
      </c>
      <c r="K2" s="8" t="s">
        <v>21</v>
      </c>
      <c r="L2" s="14" t="s">
        <v>13</v>
      </c>
    </row>
    <row r="3" spans="1:12" x14ac:dyDescent="0.45">
      <c r="B3" s="1" t="s">
        <v>15</v>
      </c>
      <c r="C3">
        <v>7</v>
      </c>
      <c r="D3" s="11">
        <v>12700</v>
      </c>
      <c r="E3" s="7">
        <f t="shared" ref="E3:E17" si="0">PRODUCT(C3:D3)</f>
        <v>88900</v>
      </c>
      <c r="G3" s="15"/>
      <c r="H3" s="9"/>
      <c r="I3" s="9"/>
      <c r="J3" s="10">
        <v>10</v>
      </c>
      <c r="K3" s="12">
        <v>6500</v>
      </c>
      <c r="L3" s="16">
        <f>(J3*K3)</f>
        <v>65000</v>
      </c>
    </row>
    <row r="4" spans="1:12" x14ac:dyDescent="0.45">
      <c r="B4" s="1" t="s">
        <v>34</v>
      </c>
      <c r="C4">
        <v>1</v>
      </c>
      <c r="D4" s="11">
        <v>1000</v>
      </c>
      <c r="E4" s="7">
        <f t="shared" si="0"/>
        <v>1000</v>
      </c>
      <c r="G4" s="15"/>
      <c r="H4" s="9"/>
      <c r="I4" s="10"/>
      <c r="J4" s="10">
        <v>4</v>
      </c>
      <c r="K4" s="12">
        <v>6500</v>
      </c>
      <c r="L4" s="16">
        <f t="shared" ref="L4:L17" si="1">(J4*K4)</f>
        <v>26000</v>
      </c>
    </row>
    <row r="5" spans="1:12" x14ac:dyDescent="0.45">
      <c r="B5" s="1" t="s">
        <v>35</v>
      </c>
      <c r="C5">
        <v>1</v>
      </c>
      <c r="D5" s="11">
        <v>1000</v>
      </c>
      <c r="E5" s="7">
        <f t="shared" si="0"/>
        <v>1000</v>
      </c>
      <c r="G5" s="17"/>
      <c r="H5" s="10"/>
      <c r="I5" s="10"/>
      <c r="J5" s="10">
        <v>11</v>
      </c>
      <c r="K5" s="12">
        <v>7000</v>
      </c>
      <c r="L5" s="16">
        <f t="shared" si="1"/>
        <v>77000</v>
      </c>
    </row>
    <row r="6" spans="1:12" x14ac:dyDescent="0.45">
      <c r="B6" s="1" t="s">
        <v>15</v>
      </c>
      <c r="D6" s="11"/>
      <c r="E6" s="7">
        <f t="shared" si="0"/>
        <v>0</v>
      </c>
      <c r="G6" s="17"/>
      <c r="H6" s="10"/>
      <c r="I6" s="10"/>
      <c r="J6" s="10">
        <v>1</v>
      </c>
      <c r="K6" s="12">
        <v>8000</v>
      </c>
      <c r="L6" s="16">
        <f t="shared" si="1"/>
        <v>8000</v>
      </c>
    </row>
    <row r="7" spans="1:12" x14ac:dyDescent="0.45">
      <c r="B7" s="2" t="s">
        <v>37</v>
      </c>
      <c r="D7" s="11"/>
      <c r="E7" s="7">
        <f t="shared" si="0"/>
        <v>0</v>
      </c>
      <c r="G7" s="17"/>
      <c r="H7" s="10"/>
      <c r="I7" s="10"/>
      <c r="J7" s="10">
        <v>5</v>
      </c>
      <c r="K7" s="12">
        <v>7000</v>
      </c>
      <c r="L7" s="16">
        <f t="shared" si="1"/>
        <v>35000</v>
      </c>
    </row>
    <row r="8" spans="1:12" x14ac:dyDescent="0.45">
      <c r="B8" t="s">
        <v>19</v>
      </c>
      <c r="D8" s="11">
        <v>1000</v>
      </c>
      <c r="E8" s="7">
        <f t="shared" si="0"/>
        <v>1000</v>
      </c>
      <c r="G8" s="17"/>
      <c r="H8" s="10"/>
      <c r="I8" s="10"/>
      <c r="J8" s="10"/>
      <c r="K8" s="12"/>
      <c r="L8" s="16">
        <f t="shared" si="1"/>
        <v>0</v>
      </c>
    </row>
    <row r="9" spans="1:12" x14ac:dyDescent="0.45">
      <c r="B9" s="2" t="s">
        <v>43</v>
      </c>
      <c r="C9">
        <v>2</v>
      </c>
      <c r="D9" s="11">
        <v>1250</v>
      </c>
      <c r="E9" s="7">
        <f t="shared" si="0"/>
        <v>2500</v>
      </c>
      <c r="G9" s="17"/>
      <c r="H9" s="10"/>
      <c r="I9" s="10"/>
      <c r="J9" s="10"/>
      <c r="K9" s="12"/>
      <c r="L9" s="16">
        <f t="shared" si="1"/>
        <v>0</v>
      </c>
    </row>
    <row r="10" spans="1:12" x14ac:dyDescent="0.45">
      <c r="D10" s="11"/>
      <c r="E10" s="7">
        <f t="shared" si="0"/>
        <v>0</v>
      </c>
      <c r="G10" s="17"/>
      <c r="H10" s="10"/>
      <c r="I10" s="10"/>
      <c r="J10" s="10"/>
      <c r="K10" s="12"/>
      <c r="L10" s="16">
        <f t="shared" si="1"/>
        <v>0</v>
      </c>
    </row>
    <row r="11" spans="1:12" x14ac:dyDescent="0.45">
      <c r="D11" s="11"/>
      <c r="E11" s="7">
        <f t="shared" si="0"/>
        <v>0</v>
      </c>
      <c r="G11" s="17"/>
      <c r="H11" s="10"/>
      <c r="I11" s="10"/>
      <c r="J11" s="10"/>
      <c r="K11" s="12"/>
      <c r="L11" s="16">
        <f t="shared" si="1"/>
        <v>0</v>
      </c>
    </row>
    <row r="12" spans="1:12" x14ac:dyDescent="0.45">
      <c r="D12" s="11"/>
      <c r="E12" s="7">
        <f t="shared" si="0"/>
        <v>0</v>
      </c>
      <c r="G12" s="17"/>
      <c r="H12" s="10"/>
      <c r="I12" s="10"/>
      <c r="J12" s="10"/>
      <c r="K12" s="12"/>
      <c r="L12" s="16">
        <f t="shared" si="1"/>
        <v>0</v>
      </c>
    </row>
    <row r="13" spans="1:12" x14ac:dyDescent="0.45">
      <c r="E13" s="7">
        <f t="shared" si="0"/>
        <v>0</v>
      </c>
      <c r="G13" s="17"/>
      <c r="H13" s="10"/>
      <c r="I13" s="10"/>
      <c r="J13" s="10"/>
      <c r="K13" s="12"/>
      <c r="L13" s="16">
        <f t="shared" si="1"/>
        <v>0</v>
      </c>
    </row>
    <row r="14" spans="1:12" x14ac:dyDescent="0.45">
      <c r="E14" s="7">
        <f t="shared" si="0"/>
        <v>0</v>
      </c>
      <c r="G14" s="17"/>
      <c r="H14" s="10"/>
      <c r="I14" s="10"/>
      <c r="J14" s="10"/>
      <c r="K14" s="12"/>
      <c r="L14" s="16">
        <f t="shared" si="1"/>
        <v>0</v>
      </c>
    </row>
    <row r="15" spans="1:12" x14ac:dyDescent="0.45">
      <c r="E15" s="7">
        <f t="shared" si="0"/>
        <v>0</v>
      </c>
      <c r="G15" s="17"/>
      <c r="H15" s="10"/>
      <c r="I15" s="10"/>
      <c r="J15" s="10"/>
      <c r="K15" s="12"/>
      <c r="L15" s="16">
        <f t="shared" si="1"/>
        <v>0</v>
      </c>
    </row>
    <row r="16" spans="1:12" x14ac:dyDescent="0.45">
      <c r="E16" s="7">
        <f t="shared" si="0"/>
        <v>0</v>
      </c>
      <c r="G16" s="17"/>
      <c r="H16" s="10"/>
      <c r="I16" s="10"/>
      <c r="J16" s="10"/>
      <c r="K16" s="12"/>
      <c r="L16" s="16">
        <f t="shared" si="1"/>
        <v>0</v>
      </c>
    </row>
    <row r="17" spans="5:12" x14ac:dyDescent="0.45">
      <c r="E17" s="7">
        <f t="shared" si="0"/>
        <v>0</v>
      </c>
      <c r="G17" s="17"/>
      <c r="H17" s="10"/>
      <c r="I17" s="10"/>
      <c r="J17" s="10"/>
      <c r="K17" s="12"/>
      <c r="L17" s="16">
        <f t="shared" si="1"/>
        <v>0</v>
      </c>
    </row>
    <row r="18" spans="5:12" ht="25.5" thickBot="1" x14ac:dyDescent="0.5">
      <c r="E18" s="5">
        <f>SUM(E2:E17)</f>
        <v>123450</v>
      </c>
      <c r="G18" s="18"/>
      <c r="H18" s="19"/>
      <c r="I18" s="19">
        <f>SUM(I3:I17)</f>
        <v>0</v>
      </c>
      <c r="J18" s="19">
        <f>SUM(J3:J17)</f>
        <v>31</v>
      </c>
      <c r="K18" s="19"/>
      <c r="L18" s="20">
        <f>SUM(L3:L17)</f>
        <v>211000</v>
      </c>
    </row>
    <row r="19" spans="5:12" ht="19.8" x14ac:dyDescent="0.45">
      <c r="E19" s="7"/>
      <c r="F19" s="21">
        <f>L18-E18</f>
        <v>87550</v>
      </c>
    </row>
    <row r="20" spans="5:12" x14ac:dyDescent="0.45">
      <c r="F20" s="38">
        <f>((F19/E18)*100)</f>
        <v>70.91940056703119</v>
      </c>
    </row>
  </sheetData>
  <mergeCells count="1">
    <mergeCell ref="G1:L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C89C-98A3-441A-AE1F-0DF6832B0B90}">
  <dimension ref="A1:L24"/>
  <sheetViews>
    <sheetView zoomScale="84" workbookViewId="0">
      <selection activeCell="K18" sqref="K18"/>
    </sheetView>
  </sheetViews>
  <sheetFormatPr defaultRowHeight="13.8" x14ac:dyDescent="0.45"/>
  <cols>
    <col min="1" max="1" width="9.80859375" customWidth="1"/>
    <col min="3" max="3" width="10.234375" customWidth="1"/>
    <col min="4" max="4" width="13.046875" customWidth="1"/>
    <col min="5" max="5" width="23.6171875" customWidth="1"/>
    <col min="6" max="6" width="18.85546875" customWidth="1"/>
    <col min="8" max="8" width="8.76171875" customWidth="1"/>
    <col min="9" max="9" width="11.6640625" customWidth="1"/>
    <col min="10" max="10" width="9.7109375" customWidth="1"/>
    <col min="11" max="11" width="12.046875" bestFit="1" customWidth="1"/>
    <col min="12" max="12" width="21.6640625" customWidth="1"/>
  </cols>
  <sheetData>
    <row r="1" spans="1:12" ht="22.8" x14ac:dyDescent="0.45">
      <c r="A1" s="56" t="s">
        <v>44</v>
      </c>
      <c r="B1" s="57"/>
      <c r="C1" s="57"/>
      <c r="D1" s="57"/>
      <c r="E1" s="57"/>
      <c r="G1" s="58" t="s">
        <v>27</v>
      </c>
      <c r="H1" s="59"/>
      <c r="I1" s="59"/>
      <c r="J1" s="59"/>
      <c r="K1" s="59"/>
      <c r="L1" s="59"/>
    </row>
    <row r="2" spans="1:12" ht="24.25" customHeight="1" x14ac:dyDescent="0.45">
      <c r="A2" s="3" t="s">
        <v>0</v>
      </c>
      <c r="B2" s="3" t="s">
        <v>1</v>
      </c>
      <c r="C2" s="4" t="s">
        <v>11</v>
      </c>
      <c r="D2" s="3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22" t="s">
        <v>47</v>
      </c>
      <c r="B3" s="1" t="s">
        <v>14</v>
      </c>
      <c r="C3">
        <v>55</v>
      </c>
      <c r="D3" s="11">
        <v>290</v>
      </c>
      <c r="E3" s="7">
        <f>PRODUCT(C3:D3)</f>
        <v>15950</v>
      </c>
      <c r="G3" s="23"/>
      <c r="H3" s="24"/>
      <c r="I3" s="24">
        <v>1.7</v>
      </c>
      <c r="J3" s="25">
        <v>30</v>
      </c>
      <c r="K3" s="26">
        <v>5500</v>
      </c>
      <c r="L3" s="27">
        <f>(J3*K3)</f>
        <v>165000</v>
      </c>
    </row>
    <row r="4" spans="1:12" x14ac:dyDescent="0.45">
      <c r="B4" s="1" t="s">
        <v>15</v>
      </c>
      <c r="C4">
        <v>7.75</v>
      </c>
      <c r="D4" s="11">
        <v>13400</v>
      </c>
      <c r="E4" s="7">
        <f t="shared" ref="E4:E18" si="0">PRODUCT(C4:D4)</f>
        <v>103850</v>
      </c>
      <c r="G4" s="23"/>
      <c r="H4" s="24"/>
      <c r="I4" s="25"/>
      <c r="J4" s="25">
        <v>10</v>
      </c>
      <c r="K4" s="26">
        <v>4200</v>
      </c>
      <c r="L4" s="27">
        <f t="shared" ref="L4:L17" si="1">(J4*K4)</f>
        <v>42000</v>
      </c>
    </row>
    <row r="5" spans="1:12" x14ac:dyDescent="0.45">
      <c r="B5" s="1" t="s">
        <v>34</v>
      </c>
      <c r="C5">
        <v>1</v>
      </c>
      <c r="D5" s="11">
        <v>1500</v>
      </c>
      <c r="E5" s="7">
        <f t="shared" si="0"/>
        <v>1500</v>
      </c>
      <c r="G5" s="28"/>
      <c r="H5" s="25"/>
      <c r="I5" s="25"/>
      <c r="J5" s="25">
        <v>3</v>
      </c>
      <c r="K5" s="26">
        <v>0</v>
      </c>
      <c r="L5" s="27">
        <f t="shared" si="1"/>
        <v>0</v>
      </c>
    </row>
    <row r="6" spans="1:12" x14ac:dyDescent="0.45">
      <c r="B6" s="1" t="s">
        <v>35</v>
      </c>
      <c r="C6">
        <v>1</v>
      </c>
      <c r="D6" s="11">
        <v>1000</v>
      </c>
      <c r="E6" s="7">
        <f t="shared" si="0"/>
        <v>1000</v>
      </c>
      <c r="G6" s="28"/>
      <c r="H6" s="25"/>
      <c r="I6" s="25"/>
      <c r="J6" s="25"/>
      <c r="K6" s="26"/>
      <c r="L6" s="27">
        <f t="shared" si="1"/>
        <v>0</v>
      </c>
    </row>
    <row r="7" spans="1:12" x14ac:dyDescent="0.45">
      <c r="B7" s="1" t="s">
        <v>15</v>
      </c>
      <c r="C7">
        <v>1</v>
      </c>
      <c r="D7" s="11">
        <v>14000</v>
      </c>
      <c r="E7" s="7">
        <f t="shared" si="0"/>
        <v>14000</v>
      </c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G8" s="28"/>
      <c r="H8" s="25"/>
      <c r="I8" s="25"/>
      <c r="J8" s="25"/>
      <c r="K8" s="26"/>
      <c r="L8" s="27"/>
    </row>
    <row r="9" spans="1:12" x14ac:dyDescent="0.45">
      <c r="B9" t="s">
        <v>19</v>
      </c>
      <c r="D9" s="11">
        <v>1000</v>
      </c>
      <c r="E9" s="7">
        <f t="shared" si="0"/>
        <v>1000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B10" s="2" t="s">
        <v>43</v>
      </c>
      <c r="D10" s="11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D11" s="11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D12" s="11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D13" s="11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E18" s="7">
        <f t="shared" si="0"/>
        <v>0</v>
      </c>
      <c r="G18" s="29"/>
      <c r="H18" s="30"/>
      <c r="I18" s="25"/>
      <c r="J18" s="25"/>
      <c r="K18" s="26"/>
      <c r="L18" s="34"/>
    </row>
    <row r="19" spans="1:12" ht="25.2" x14ac:dyDescent="0.45">
      <c r="E19" s="5">
        <f>SUM(E3:E18)</f>
        <v>137300</v>
      </c>
      <c r="G19" s="32"/>
      <c r="H19" s="33"/>
      <c r="I19" s="30">
        <f>SUM(I3:I18)</f>
        <v>1.7</v>
      </c>
      <c r="J19" s="30">
        <f>SUM(J3:J18)</f>
        <v>43</v>
      </c>
      <c r="K19" s="30"/>
      <c r="L19" s="31">
        <f>SUM(L3:L18)</f>
        <v>207000</v>
      </c>
    </row>
    <row r="20" spans="1:12" ht="19.8" x14ac:dyDescent="0.45">
      <c r="A20" s="39"/>
      <c r="B20" s="39"/>
      <c r="C20" s="39"/>
      <c r="D20" s="39"/>
      <c r="E20" s="40">
        <f>F20/E19 *100</f>
        <v>50.764748725418798</v>
      </c>
      <c r="F20" s="21">
        <f>L19-E19</f>
        <v>69700</v>
      </c>
    </row>
    <row r="24" spans="1:12" x14ac:dyDescent="0.45">
      <c r="J24" t="s">
        <v>46</v>
      </c>
    </row>
  </sheetData>
  <mergeCells count="2">
    <mergeCell ref="A1:E1"/>
    <mergeCell ref="G1:L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E00B-5C7D-43BD-86EB-DAC2927C5B69}">
  <dimension ref="A1:L20"/>
  <sheetViews>
    <sheetView topLeftCell="B1" workbookViewId="0">
      <selection activeCell="K21" sqref="K21"/>
    </sheetView>
  </sheetViews>
  <sheetFormatPr defaultRowHeight="13.8" x14ac:dyDescent="0.45"/>
  <cols>
    <col min="4" max="4" width="13.046875" customWidth="1"/>
    <col min="5" max="5" width="23.28515625" customWidth="1"/>
    <col min="6" max="6" width="19.09375" customWidth="1"/>
    <col min="11" max="11" width="13.47265625" customWidth="1"/>
    <col min="12" max="12" width="18.90234375" customWidth="1"/>
  </cols>
  <sheetData>
    <row r="1" spans="1:12" ht="22.8" x14ac:dyDescent="0.45">
      <c r="A1" s="56" t="s">
        <v>44</v>
      </c>
      <c r="B1" s="57"/>
      <c r="C1" s="57"/>
      <c r="D1" s="57"/>
      <c r="E1" s="57"/>
      <c r="G1" s="58" t="s">
        <v>27</v>
      </c>
      <c r="H1" s="59"/>
      <c r="I1" s="59"/>
      <c r="J1" s="59"/>
      <c r="K1" s="59"/>
      <c r="L1" s="59"/>
    </row>
    <row r="2" spans="1:12" ht="28.2" x14ac:dyDescent="0.45">
      <c r="A2" s="3" t="s">
        <v>0</v>
      </c>
      <c r="B2" s="3" t="s">
        <v>1</v>
      </c>
      <c r="C2" s="4" t="s">
        <v>11</v>
      </c>
      <c r="D2" s="3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22" t="s">
        <v>45</v>
      </c>
      <c r="B3" s="1" t="s">
        <v>14</v>
      </c>
      <c r="C3">
        <v>50</v>
      </c>
      <c r="D3" s="11">
        <v>450</v>
      </c>
      <c r="E3" s="7">
        <f>PRODUCT(C3:D3)</f>
        <v>22500</v>
      </c>
      <c r="G3" s="23"/>
      <c r="H3" s="24"/>
      <c r="I3" s="24">
        <v>23</v>
      </c>
      <c r="J3" s="25">
        <v>46.5</v>
      </c>
      <c r="K3" s="26">
        <v>2300</v>
      </c>
      <c r="L3" s="27">
        <f>(J3*K3)</f>
        <v>106950</v>
      </c>
    </row>
    <row r="4" spans="1:12" x14ac:dyDescent="0.45">
      <c r="B4" s="1" t="s">
        <v>15</v>
      </c>
      <c r="C4">
        <v>4</v>
      </c>
      <c r="D4" s="11">
        <v>14850</v>
      </c>
      <c r="E4" s="7">
        <f t="shared" ref="E4:E18" si="0">PRODUCT(C4:D4)</f>
        <v>59400</v>
      </c>
      <c r="G4" s="23"/>
      <c r="H4" s="24"/>
      <c r="I4" s="25">
        <v>10</v>
      </c>
      <c r="J4" s="25">
        <v>20</v>
      </c>
      <c r="K4" s="26">
        <v>2750</v>
      </c>
      <c r="L4" s="27">
        <f t="shared" ref="L4:L17" si="1">(J4*K4)</f>
        <v>55000</v>
      </c>
    </row>
    <row r="5" spans="1:12" x14ac:dyDescent="0.45">
      <c r="B5" s="1" t="s">
        <v>34</v>
      </c>
      <c r="C5">
        <v>1</v>
      </c>
      <c r="D5" s="11">
        <v>1500</v>
      </c>
      <c r="E5" s="7">
        <f t="shared" si="0"/>
        <v>1500</v>
      </c>
      <c r="G5" s="28"/>
      <c r="H5" s="25"/>
      <c r="I5" s="25">
        <v>11</v>
      </c>
      <c r="J5" s="25">
        <v>23.5</v>
      </c>
      <c r="K5" s="26">
        <v>2300</v>
      </c>
      <c r="L5" s="27">
        <f t="shared" si="1"/>
        <v>54050</v>
      </c>
    </row>
    <row r="6" spans="1:12" x14ac:dyDescent="0.45">
      <c r="B6" s="1" t="s">
        <v>35</v>
      </c>
      <c r="C6">
        <v>1</v>
      </c>
      <c r="D6" s="11">
        <v>1000</v>
      </c>
      <c r="E6" s="7">
        <f t="shared" si="0"/>
        <v>1000</v>
      </c>
      <c r="G6" s="28"/>
      <c r="H6" s="25"/>
      <c r="I6" s="25">
        <v>5</v>
      </c>
      <c r="J6" s="25">
        <v>10</v>
      </c>
      <c r="K6" s="26">
        <v>3000</v>
      </c>
      <c r="L6" s="27">
        <f t="shared" si="1"/>
        <v>30000</v>
      </c>
    </row>
    <row r="7" spans="1:12" x14ac:dyDescent="0.45">
      <c r="B7" s="1" t="s">
        <v>15</v>
      </c>
      <c r="C7">
        <v>1</v>
      </c>
      <c r="D7" s="11">
        <v>14000</v>
      </c>
      <c r="E7" s="7">
        <f t="shared" si="0"/>
        <v>14000</v>
      </c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B8" s="2"/>
      <c r="C8">
        <v>3.5</v>
      </c>
      <c r="D8" s="11">
        <v>15300</v>
      </c>
      <c r="E8" s="7">
        <f t="shared" si="0"/>
        <v>53550</v>
      </c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B9" t="s">
        <v>48</v>
      </c>
      <c r="D9" s="11">
        <v>5000</v>
      </c>
      <c r="E9" s="7">
        <f t="shared" si="0"/>
        <v>5000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B10" s="2"/>
      <c r="D10" s="11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D11" s="11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D12" s="11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D13" s="11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5:12" x14ac:dyDescent="0.4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5:12" x14ac:dyDescent="0.45">
      <c r="E18" s="7">
        <f t="shared" si="0"/>
        <v>0</v>
      </c>
      <c r="G18" s="29"/>
      <c r="H18" s="30"/>
      <c r="I18" s="25"/>
      <c r="J18" s="25"/>
      <c r="K18" s="26"/>
      <c r="L18" s="34"/>
    </row>
    <row r="19" spans="5:12" ht="25.2" x14ac:dyDescent="0.45">
      <c r="E19" s="5">
        <f>SUM(E3:E18)</f>
        <v>156950</v>
      </c>
      <c r="G19" s="32"/>
      <c r="H19" s="33"/>
      <c r="I19" s="30">
        <f>SUM(I3:I18)</f>
        <v>49</v>
      </c>
      <c r="J19" s="30">
        <f>SUM(J3:J18)</f>
        <v>100</v>
      </c>
      <c r="K19" s="30"/>
      <c r="L19" s="31">
        <f>SUM(L3:L18)</f>
        <v>246000</v>
      </c>
    </row>
    <row r="20" spans="5:12" ht="19.8" x14ac:dyDescent="0.45">
      <c r="E20" s="7">
        <f>E19/C3</f>
        <v>3139</v>
      </c>
      <c r="F20" s="21">
        <f>L19-E19</f>
        <v>89050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0C7E-8651-4EFA-98FC-246B2B283C06}">
  <dimension ref="A1:L20"/>
  <sheetViews>
    <sheetView workbookViewId="0">
      <selection activeCell="J15" sqref="J15"/>
    </sheetView>
  </sheetViews>
  <sheetFormatPr defaultRowHeight="13.8" x14ac:dyDescent="0.45"/>
  <cols>
    <col min="1" max="1" width="9.6640625" style="41" bestFit="1" customWidth="1"/>
    <col min="2" max="2" width="8.37890625" style="41" bestFit="1" customWidth="1"/>
    <col min="3" max="3" width="11.76171875" style="41" bestFit="1" customWidth="1"/>
    <col min="4" max="4" width="11.5703125" style="41" bestFit="1" customWidth="1"/>
    <col min="5" max="5" width="21.5234375" style="41" bestFit="1" customWidth="1"/>
    <col min="6" max="6" width="17" style="41" bestFit="1" customWidth="1"/>
    <col min="7" max="7" width="7.5703125" style="41" bestFit="1" customWidth="1"/>
    <col min="8" max="8" width="8.94921875" style="41" bestFit="1" customWidth="1"/>
    <col min="9" max="9" width="11.76171875" style="41" bestFit="1" customWidth="1"/>
    <col min="10" max="10" width="9.76171875" style="41" bestFit="1" customWidth="1"/>
    <col min="11" max="11" width="10.5703125" style="41" bestFit="1" customWidth="1"/>
    <col min="12" max="12" width="17" style="41" bestFit="1" customWidth="1"/>
    <col min="13" max="16384" width="8.76171875" style="41"/>
  </cols>
  <sheetData>
    <row r="1" spans="1:12" ht="22.8" x14ac:dyDescent="0.45">
      <c r="A1" s="56" t="s">
        <v>44</v>
      </c>
      <c r="B1" s="56"/>
      <c r="C1" s="56"/>
      <c r="D1" s="56"/>
      <c r="E1" s="56"/>
      <c r="G1" s="58" t="s">
        <v>27</v>
      </c>
      <c r="H1" s="58"/>
      <c r="I1" s="58"/>
      <c r="J1" s="58"/>
      <c r="K1" s="58"/>
      <c r="L1" s="58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>
        <v>45414</v>
      </c>
      <c r="B3" s="1" t="s">
        <v>14</v>
      </c>
      <c r="C3" s="41">
        <v>50</v>
      </c>
      <c r="D3" s="44">
        <v>770</v>
      </c>
      <c r="E3" s="7">
        <f>PRODUCT(C3:D3)</f>
        <v>38500</v>
      </c>
      <c r="G3" s="23"/>
      <c r="H3" s="24"/>
      <c r="I3" s="24">
        <v>8</v>
      </c>
      <c r="J3" s="25">
        <v>16</v>
      </c>
      <c r="K3" s="26">
        <v>3000</v>
      </c>
      <c r="L3" s="27">
        <f>(J3*K3)</f>
        <v>48000</v>
      </c>
    </row>
    <row r="4" spans="1:12" x14ac:dyDescent="0.45">
      <c r="B4" s="1" t="s">
        <v>15</v>
      </c>
      <c r="C4" s="41">
        <v>7</v>
      </c>
      <c r="D4" s="44">
        <v>16600</v>
      </c>
      <c r="E4" s="7">
        <f t="shared" ref="E4:E18" si="0">PRODUCT(C4:D4)</f>
        <v>116200</v>
      </c>
      <c r="G4" s="23"/>
      <c r="H4" s="24"/>
      <c r="I4" s="25">
        <v>18</v>
      </c>
      <c r="J4" s="25">
        <v>31.25</v>
      </c>
      <c r="K4" s="26">
        <v>2900</v>
      </c>
      <c r="L4" s="27">
        <f t="shared" ref="L4:L17" si="1">(J4*K4)</f>
        <v>90625</v>
      </c>
    </row>
    <row r="5" spans="1:12" x14ac:dyDescent="0.45">
      <c r="B5" s="1" t="s">
        <v>34</v>
      </c>
      <c r="C5" s="41">
        <v>1</v>
      </c>
      <c r="D5" s="44">
        <v>1500</v>
      </c>
      <c r="E5" s="7">
        <f t="shared" si="0"/>
        <v>1500</v>
      </c>
      <c r="G5" s="28"/>
      <c r="H5" s="25"/>
      <c r="I5" s="25">
        <v>10</v>
      </c>
      <c r="J5" s="25">
        <v>10</v>
      </c>
      <c r="K5" s="26">
        <v>6000</v>
      </c>
      <c r="L5" s="27">
        <f t="shared" si="1"/>
        <v>60000</v>
      </c>
    </row>
    <row r="6" spans="1:12" x14ac:dyDescent="0.45">
      <c r="B6" s="1" t="s">
        <v>35</v>
      </c>
      <c r="C6" s="41">
        <v>1</v>
      </c>
      <c r="D6" s="44">
        <v>1000</v>
      </c>
      <c r="E6" s="7">
        <f t="shared" si="0"/>
        <v>1000</v>
      </c>
      <c r="G6" s="28"/>
      <c r="H6" s="25"/>
      <c r="I6" s="25">
        <v>4</v>
      </c>
      <c r="J6" s="25">
        <v>5.99</v>
      </c>
      <c r="K6" s="26">
        <v>2900</v>
      </c>
      <c r="L6" s="27">
        <f t="shared" si="1"/>
        <v>17371</v>
      </c>
    </row>
    <row r="7" spans="1:12" x14ac:dyDescent="0.45">
      <c r="B7" s="1" t="s">
        <v>15</v>
      </c>
      <c r="D7" s="44"/>
      <c r="E7" s="7">
        <f t="shared" si="0"/>
        <v>0</v>
      </c>
      <c r="G7" s="28"/>
      <c r="H7" s="25"/>
      <c r="I7" s="25">
        <v>6</v>
      </c>
      <c r="J7" s="25">
        <v>3</v>
      </c>
      <c r="K7" s="26">
        <v>5500</v>
      </c>
      <c r="L7" s="27">
        <f t="shared" si="1"/>
        <v>16500</v>
      </c>
    </row>
    <row r="8" spans="1:12" x14ac:dyDescent="0.45">
      <c r="B8" s="2"/>
      <c r="D8" s="44"/>
      <c r="E8" s="7">
        <f t="shared" si="0"/>
        <v>0</v>
      </c>
      <c r="G8" s="28"/>
      <c r="H8" s="25"/>
      <c r="I8" s="25">
        <v>3</v>
      </c>
      <c r="J8" s="25">
        <v>3</v>
      </c>
      <c r="K8" s="26">
        <v>5000</v>
      </c>
      <c r="L8" s="27">
        <f t="shared" si="1"/>
        <v>15000</v>
      </c>
    </row>
    <row r="9" spans="1:12" x14ac:dyDescent="0.45">
      <c r="D9" s="44"/>
      <c r="E9" s="7">
        <f t="shared" si="0"/>
        <v>0</v>
      </c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B10" s="2"/>
      <c r="D10" s="44"/>
      <c r="E10" s="7">
        <f t="shared" si="0"/>
        <v>0</v>
      </c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D11" s="44"/>
      <c r="E11" s="7">
        <f t="shared" si="0"/>
        <v>0</v>
      </c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D12" s="44"/>
      <c r="E12" s="7">
        <f t="shared" si="0"/>
        <v>0</v>
      </c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D13" s="44"/>
      <c r="E13" s="7">
        <f t="shared" si="0"/>
        <v>0</v>
      </c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E14" s="7">
        <f t="shared" si="0"/>
        <v>0</v>
      </c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E15" s="7">
        <f t="shared" si="0"/>
        <v>0</v>
      </c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E16" s="7">
        <f t="shared" si="0"/>
        <v>0</v>
      </c>
      <c r="G16" s="28"/>
      <c r="H16" s="25"/>
      <c r="I16" s="25"/>
      <c r="J16" s="25"/>
      <c r="K16" s="26"/>
      <c r="L16" s="27">
        <f t="shared" si="1"/>
        <v>0</v>
      </c>
    </row>
    <row r="17" spans="5:12" x14ac:dyDescent="0.45">
      <c r="E17" s="7">
        <f t="shared" si="0"/>
        <v>0</v>
      </c>
      <c r="G17" s="28"/>
      <c r="H17" s="25"/>
      <c r="I17" s="25"/>
      <c r="J17" s="25"/>
      <c r="K17" s="26"/>
      <c r="L17" s="27">
        <f t="shared" si="1"/>
        <v>0</v>
      </c>
    </row>
    <row r="18" spans="5:12" x14ac:dyDescent="0.45">
      <c r="E18" s="7">
        <f t="shared" si="0"/>
        <v>0</v>
      </c>
      <c r="G18" s="45"/>
      <c r="H18" s="46"/>
      <c r="I18" s="25"/>
      <c r="J18" s="25"/>
      <c r="K18" s="26"/>
      <c r="L18" s="34"/>
    </row>
    <row r="19" spans="5:12" ht="25.2" x14ac:dyDescent="0.45">
      <c r="E19" s="5">
        <f>SUM(E3:E18)</f>
        <v>157200</v>
      </c>
      <c r="G19" s="47"/>
      <c r="H19" s="48"/>
      <c r="I19" s="46">
        <f>SUM(I3:I18)</f>
        <v>49</v>
      </c>
      <c r="J19" s="46">
        <f>SUM(J3:J18)</f>
        <v>69.240000000000009</v>
      </c>
      <c r="K19" s="46"/>
      <c r="L19" s="31">
        <f>SUM(L3:L18)</f>
        <v>247496</v>
      </c>
    </row>
    <row r="20" spans="5:12" ht="19.8" x14ac:dyDescent="0.45">
      <c r="E20" s="7">
        <f>E19/C3</f>
        <v>3144</v>
      </c>
      <c r="F20" s="49">
        <f>L19-E19</f>
        <v>90296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BC82-958F-42E9-A2EA-B2AC3886260A}">
  <dimension ref="A1:L25"/>
  <sheetViews>
    <sheetView topLeftCell="A2" workbookViewId="0">
      <selection activeCell="F20" sqref="F20"/>
    </sheetView>
  </sheetViews>
  <sheetFormatPr defaultRowHeight="13.8" x14ac:dyDescent="0.45"/>
  <cols>
    <col min="1" max="1" width="7.6640625" bestFit="1" customWidth="1"/>
    <col min="2" max="2" width="8.37890625" bestFit="1" customWidth="1"/>
    <col min="3" max="3" width="11.76171875" bestFit="1" customWidth="1"/>
    <col min="4" max="4" width="11.5703125" bestFit="1" customWidth="1"/>
    <col min="5" max="5" width="21.5234375" bestFit="1" customWidth="1"/>
    <col min="6" max="6" width="17" bestFit="1" customWidth="1"/>
    <col min="7" max="7" width="7.5703125" bestFit="1" customWidth="1"/>
    <col min="8" max="8" width="8.94921875" bestFit="1" customWidth="1"/>
    <col min="9" max="9" width="11.76171875" bestFit="1" customWidth="1"/>
    <col min="10" max="10" width="11.09375" bestFit="1" customWidth="1"/>
    <col min="11" max="11" width="10.5703125" bestFit="1" customWidth="1"/>
    <col min="12" max="12" width="17" bestFit="1" customWidth="1"/>
  </cols>
  <sheetData>
    <row r="1" spans="1:12" ht="22.8" x14ac:dyDescent="0.45">
      <c r="A1" s="56" t="s">
        <v>44</v>
      </c>
      <c r="B1" s="56"/>
      <c r="C1" s="56"/>
      <c r="D1" s="56"/>
      <c r="E1" s="56"/>
      <c r="F1" s="41"/>
      <c r="G1" s="58" t="s">
        <v>27</v>
      </c>
      <c r="H1" s="58"/>
      <c r="I1" s="58"/>
      <c r="J1" s="58"/>
      <c r="K1" s="58"/>
      <c r="L1" s="58"/>
    </row>
    <row r="2" spans="1:12" ht="14.1" x14ac:dyDescent="0.45">
      <c r="A2" s="42" t="s">
        <v>0</v>
      </c>
      <c r="B2" s="42" t="s">
        <v>1</v>
      </c>
      <c r="C2" s="42" t="s">
        <v>11</v>
      </c>
      <c r="D2" s="42" t="s">
        <v>12</v>
      </c>
      <c r="E2" s="6" t="s">
        <v>13</v>
      </c>
      <c r="F2" s="41"/>
      <c r="G2" s="35" t="s">
        <v>0</v>
      </c>
      <c r="H2" s="36" t="s">
        <v>20</v>
      </c>
      <c r="I2" s="36" t="s">
        <v>11</v>
      </c>
      <c r="J2" s="36" t="s">
        <v>24</v>
      </c>
      <c r="K2" s="36" t="s">
        <v>21</v>
      </c>
      <c r="L2" s="37" t="s">
        <v>13</v>
      </c>
    </row>
    <row r="3" spans="1:12" x14ac:dyDescent="0.45">
      <c r="A3" s="43" t="s">
        <v>49</v>
      </c>
      <c r="B3" s="1" t="s">
        <v>14</v>
      </c>
      <c r="C3" s="41">
        <v>80</v>
      </c>
      <c r="D3" s="44">
        <v>740</v>
      </c>
      <c r="E3" s="7">
        <f>PRODUCT(C3:D3)</f>
        <v>59200</v>
      </c>
      <c r="F3" s="41"/>
      <c r="G3" s="23"/>
      <c r="H3" s="24"/>
      <c r="I3" s="24">
        <v>10</v>
      </c>
      <c r="J3" s="25">
        <v>1.8197000000000001</v>
      </c>
      <c r="K3" s="26">
        <v>3050</v>
      </c>
      <c r="L3" s="27">
        <f>I3*J3*K3</f>
        <v>55500.850000000006</v>
      </c>
    </row>
    <row r="4" spans="1:12" x14ac:dyDescent="0.45">
      <c r="A4" s="41"/>
      <c r="B4" s="1" t="s">
        <v>15</v>
      </c>
      <c r="C4" s="41">
        <v>2</v>
      </c>
      <c r="D4" s="44">
        <v>19000</v>
      </c>
      <c r="E4" s="7">
        <f t="shared" ref="E4:E18" si="0">PRODUCT(C4:D4)</f>
        <v>38000</v>
      </c>
      <c r="F4" s="41"/>
      <c r="G4" s="23"/>
      <c r="H4" s="24"/>
      <c r="I4" s="25">
        <v>21</v>
      </c>
      <c r="J4" s="25">
        <v>1.69</v>
      </c>
      <c r="K4" s="26">
        <v>3050</v>
      </c>
      <c r="L4" s="27">
        <f t="shared" ref="L4:L18" si="1">I4*J4*K4</f>
        <v>108244.5</v>
      </c>
    </row>
    <row r="5" spans="1:12" x14ac:dyDescent="0.45">
      <c r="A5" s="41"/>
      <c r="B5" s="1" t="s">
        <v>34</v>
      </c>
      <c r="C5" s="41">
        <v>1</v>
      </c>
      <c r="D5" s="44">
        <v>2500</v>
      </c>
      <c r="E5" s="7">
        <f t="shared" si="0"/>
        <v>2500</v>
      </c>
      <c r="F5" s="41"/>
      <c r="G5" s="28"/>
      <c r="H5" s="25"/>
      <c r="I5" s="25">
        <v>23</v>
      </c>
      <c r="J5" s="25">
        <v>1.573</v>
      </c>
      <c r="K5" s="26">
        <v>3050</v>
      </c>
      <c r="L5" s="27">
        <f t="shared" si="1"/>
        <v>110345.95000000001</v>
      </c>
    </row>
    <row r="6" spans="1:12" x14ac:dyDescent="0.45">
      <c r="A6" s="41"/>
      <c r="B6" s="1" t="s">
        <v>35</v>
      </c>
      <c r="C6" s="41">
        <v>1</v>
      </c>
      <c r="D6" s="44">
        <v>1000</v>
      </c>
      <c r="E6" s="7">
        <f t="shared" si="0"/>
        <v>1000</v>
      </c>
      <c r="F6" s="41"/>
      <c r="G6" s="28"/>
      <c r="H6" s="25"/>
      <c r="I6" s="25">
        <v>10</v>
      </c>
      <c r="J6" s="25">
        <v>1.5</v>
      </c>
      <c r="K6" s="26">
        <v>3050</v>
      </c>
      <c r="L6" s="27">
        <f t="shared" si="1"/>
        <v>45750</v>
      </c>
    </row>
    <row r="7" spans="1:12" x14ac:dyDescent="0.45">
      <c r="A7" s="41"/>
      <c r="B7" s="1" t="s">
        <v>15</v>
      </c>
      <c r="C7" s="41">
        <v>9</v>
      </c>
      <c r="D7" s="44">
        <v>17250</v>
      </c>
      <c r="E7" s="7">
        <f t="shared" si="0"/>
        <v>155250</v>
      </c>
      <c r="F7" s="41"/>
      <c r="G7" s="28"/>
      <c r="H7" s="25"/>
      <c r="I7" s="25"/>
      <c r="J7" s="25"/>
      <c r="K7" s="26"/>
      <c r="L7" s="27">
        <f t="shared" si="1"/>
        <v>0</v>
      </c>
    </row>
    <row r="8" spans="1:12" x14ac:dyDescent="0.45">
      <c r="A8" s="41"/>
      <c r="B8" s="2" t="s">
        <v>19</v>
      </c>
      <c r="C8" s="41">
        <v>4</v>
      </c>
      <c r="D8" s="44">
        <v>500</v>
      </c>
      <c r="E8" s="7">
        <f t="shared" si="0"/>
        <v>2000</v>
      </c>
      <c r="F8" s="41"/>
      <c r="G8" s="28"/>
      <c r="H8" s="25"/>
      <c r="I8" s="25"/>
      <c r="J8" s="25"/>
      <c r="K8" s="26"/>
      <c r="L8" s="27">
        <f t="shared" si="1"/>
        <v>0</v>
      </c>
    </row>
    <row r="9" spans="1:12" x14ac:dyDescent="0.45">
      <c r="A9" s="41"/>
      <c r="B9" s="41"/>
      <c r="C9" s="41"/>
      <c r="D9" s="44"/>
      <c r="E9" s="7">
        <f t="shared" si="0"/>
        <v>0</v>
      </c>
      <c r="F9" s="41"/>
      <c r="G9" s="28"/>
      <c r="H9" s="25"/>
      <c r="I9" s="25"/>
      <c r="J9" s="25"/>
      <c r="K9" s="26"/>
      <c r="L9" s="27">
        <f t="shared" si="1"/>
        <v>0</v>
      </c>
    </row>
    <row r="10" spans="1:12" x14ac:dyDescent="0.45">
      <c r="A10" s="41"/>
      <c r="B10" s="2"/>
      <c r="C10" s="41"/>
      <c r="D10" s="44"/>
      <c r="E10" s="7">
        <f t="shared" si="0"/>
        <v>0</v>
      </c>
      <c r="F10" s="41"/>
      <c r="G10" s="28"/>
      <c r="H10" s="25"/>
      <c r="I10" s="25"/>
      <c r="J10" s="25"/>
      <c r="K10" s="26"/>
      <c r="L10" s="27">
        <f t="shared" si="1"/>
        <v>0</v>
      </c>
    </row>
    <row r="11" spans="1:12" x14ac:dyDescent="0.45">
      <c r="A11" s="41"/>
      <c r="B11" s="41"/>
      <c r="C11" s="41"/>
      <c r="D11" s="44"/>
      <c r="E11" s="7">
        <f t="shared" si="0"/>
        <v>0</v>
      </c>
      <c r="F11" s="41"/>
      <c r="G11" s="28"/>
      <c r="H11" s="25"/>
      <c r="I11" s="25"/>
      <c r="J11" s="25"/>
      <c r="K11" s="26"/>
      <c r="L11" s="27">
        <f t="shared" si="1"/>
        <v>0</v>
      </c>
    </row>
    <row r="12" spans="1:12" x14ac:dyDescent="0.45">
      <c r="A12" s="41"/>
      <c r="B12" s="41"/>
      <c r="C12" s="41"/>
      <c r="D12" s="44"/>
      <c r="E12" s="7">
        <f t="shared" si="0"/>
        <v>0</v>
      </c>
      <c r="F12" s="41"/>
      <c r="G12" s="28"/>
      <c r="H12" s="25"/>
      <c r="I12" s="25"/>
      <c r="J12" s="25"/>
      <c r="K12" s="26"/>
      <c r="L12" s="27">
        <f t="shared" si="1"/>
        <v>0</v>
      </c>
    </row>
    <row r="13" spans="1:12" x14ac:dyDescent="0.45">
      <c r="A13" s="41"/>
      <c r="B13" s="41"/>
      <c r="C13" s="41"/>
      <c r="D13" s="44"/>
      <c r="E13" s="7">
        <f t="shared" si="0"/>
        <v>0</v>
      </c>
      <c r="F13" s="41"/>
      <c r="G13" s="28"/>
      <c r="H13" s="25"/>
      <c r="I13" s="25"/>
      <c r="J13" s="25"/>
      <c r="K13" s="26"/>
      <c r="L13" s="27">
        <f t="shared" si="1"/>
        <v>0</v>
      </c>
    </row>
    <row r="14" spans="1:12" x14ac:dyDescent="0.45">
      <c r="A14" s="41"/>
      <c r="B14" s="41"/>
      <c r="C14" s="41"/>
      <c r="D14" s="41"/>
      <c r="E14" s="7">
        <f t="shared" si="0"/>
        <v>0</v>
      </c>
      <c r="F14" s="41"/>
      <c r="G14" s="28"/>
      <c r="H14" s="25"/>
      <c r="I14" s="25"/>
      <c r="J14" s="25"/>
      <c r="K14" s="26"/>
      <c r="L14" s="27">
        <f t="shared" si="1"/>
        <v>0</v>
      </c>
    </row>
    <row r="15" spans="1:12" x14ac:dyDescent="0.45">
      <c r="A15" s="41"/>
      <c r="B15" s="41"/>
      <c r="C15" s="41"/>
      <c r="D15" s="41"/>
      <c r="E15" s="7">
        <f t="shared" si="0"/>
        <v>0</v>
      </c>
      <c r="F15" s="41"/>
      <c r="G15" s="28"/>
      <c r="H15" s="25"/>
      <c r="I15" s="25"/>
      <c r="J15" s="25"/>
      <c r="K15" s="26"/>
      <c r="L15" s="27">
        <f t="shared" si="1"/>
        <v>0</v>
      </c>
    </row>
    <row r="16" spans="1:12" x14ac:dyDescent="0.45">
      <c r="A16" s="41"/>
      <c r="B16" s="41"/>
      <c r="C16" s="41"/>
      <c r="D16" s="41"/>
      <c r="E16" s="7">
        <f t="shared" si="0"/>
        <v>0</v>
      </c>
      <c r="F16" s="41"/>
      <c r="G16" s="28"/>
      <c r="H16" s="25"/>
      <c r="I16" s="25"/>
      <c r="J16" s="25"/>
      <c r="K16" s="26"/>
      <c r="L16" s="27">
        <f t="shared" si="1"/>
        <v>0</v>
      </c>
    </row>
    <row r="17" spans="1:12" x14ac:dyDescent="0.45">
      <c r="A17" s="41"/>
      <c r="B17" s="41"/>
      <c r="C17" s="41"/>
      <c r="D17" s="41"/>
      <c r="E17" s="7">
        <f t="shared" si="0"/>
        <v>0</v>
      </c>
      <c r="F17" s="41"/>
      <c r="G17" s="28"/>
      <c r="H17" s="25"/>
      <c r="I17" s="25"/>
      <c r="J17" s="25"/>
      <c r="K17" s="26"/>
      <c r="L17" s="27">
        <f t="shared" si="1"/>
        <v>0</v>
      </c>
    </row>
    <row r="18" spans="1:12" x14ac:dyDescent="0.45">
      <c r="A18" s="41"/>
      <c r="B18" s="41"/>
      <c r="C18" s="41"/>
      <c r="D18" s="41"/>
      <c r="E18" s="7">
        <f t="shared" si="0"/>
        <v>0</v>
      </c>
      <c r="F18" s="41"/>
      <c r="G18" s="45"/>
      <c r="H18" s="46"/>
      <c r="I18" s="25"/>
      <c r="J18" s="25"/>
      <c r="K18" s="26"/>
      <c r="L18" s="27">
        <f t="shared" si="1"/>
        <v>0</v>
      </c>
    </row>
    <row r="19" spans="1:12" ht="25.2" x14ac:dyDescent="0.45">
      <c r="A19" s="41"/>
      <c r="B19" s="41"/>
      <c r="C19" s="41"/>
      <c r="D19" s="41"/>
      <c r="E19" s="5">
        <f>SUM(E3:E18)</f>
        <v>257950</v>
      </c>
      <c r="F19" s="41"/>
      <c r="G19" s="47"/>
      <c r="H19" s="48"/>
      <c r="I19" s="46">
        <f>SUM(I3:I18)</f>
        <v>64</v>
      </c>
      <c r="J19" s="46">
        <f>SUM(J3:J18)</f>
        <v>6.5827</v>
      </c>
      <c r="K19" s="46"/>
      <c r="L19" s="31">
        <f>SUM(L3:L18)</f>
        <v>319841.30000000005</v>
      </c>
    </row>
    <row r="20" spans="1:12" ht="19.8" x14ac:dyDescent="0.45">
      <c r="A20" s="41"/>
      <c r="B20" s="41"/>
      <c r="C20" s="41"/>
      <c r="D20" s="41"/>
      <c r="E20" s="7">
        <f>E19/C3</f>
        <v>3224.375</v>
      </c>
      <c r="F20" s="49">
        <f>L19-E19</f>
        <v>61891.300000000047</v>
      </c>
      <c r="G20" s="41"/>
      <c r="H20" s="41"/>
      <c r="I20" s="41"/>
      <c r="J20" s="41"/>
      <c r="K20" s="41"/>
      <c r="L20" s="41"/>
    </row>
    <row r="22" spans="1:12" ht="27.6" x14ac:dyDescent="0.45">
      <c r="J22" s="51" t="s">
        <v>53</v>
      </c>
    </row>
    <row r="23" spans="1:12" x14ac:dyDescent="0.45">
      <c r="H23" t="s">
        <v>50</v>
      </c>
      <c r="I23" s="50">
        <f>0.25*E19</f>
        <v>64487.5</v>
      </c>
      <c r="J23" s="50">
        <f>78000-I23</f>
        <v>13512.5</v>
      </c>
    </row>
    <row r="24" spans="1:12" x14ac:dyDescent="0.45">
      <c r="H24" t="s">
        <v>51</v>
      </c>
      <c r="I24" s="50">
        <f>0.25*F20</f>
        <v>15472.825000000012</v>
      </c>
    </row>
    <row r="25" spans="1:12" x14ac:dyDescent="0.45">
      <c r="H25" t="s">
        <v>52</v>
      </c>
      <c r="I25" s="50">
        <f>I23+I24</f>
        <v>79960.325000000012</v>
      </c>
    </row>
  </sheetData>
  <mergeCells count="2">
    <mergeCell ref="A1:E1"/>
    <mergeCell ref="G1:L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22 nov 22</vt:lpstr>
      <vt:lpstr>others</vt:lpstr>
      <vt:lpstr>3 jan 2023</vt:lpstr>
      <vt:lpstr>21 feb 2023</vt:lpstr>
      <vt:lpstr>10 NOV 2023</vt:lpstr>
      <vt:lpstr>30 NOV 2023</vt:lpstr>
      <vt:lpstr>26 DEC 2023</vt:lpstr>
      <vt:lpstr>5 FEB 2024</vt:lpstr>
      <vt:lpstr>15 MAR 2024</vt:lpstr>
      <vt:lpstr>4 APR 2024</vt:lpstr>
      <vt:lpstr>25 APR 2024</vt:lpstr>
      <vt:lpstr>7 MAY 2024</vt:lpstr>
      <vt:lpstr>28 MAY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SM-G965U1</dc:creator>
  <cp:lastModifiedBy>USER</cp:lastModifiedBy>
  <dcterms:created xsi:type="dcterms:W3CDTF">2022-11-26T11:34:06Z</dcterms:created>
  <dcterms:modified xsi:type="dcterms:W3CDTF">2024-06-19T05:35:47Z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4afc18d764f045e7b81f34f8974977fb</vt:lpwstr>
  </property>
</Properties>
</file>