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er Alberti\Desktop\CURSO EXCEL\Desafios de Projeto\Criando uma ferramenta de controle de investimentos no excel\"/>
    </mc:Choice>
  </mc:AlternateContent>
  <xr:revisionPtr revIDLastSave="0" documentId="13_ncr:1_{D6BA6C8D-4FA9-4C7F-8736-8AA56F709430}" xr6:coauthVersionLast="47" xr6:coauthVersionMax="47" xr10:uidLastSave="{00000000-0000-0000-0000-000000000000}"/>
  <bookViews>
    <workbookView xWindow="-120" yWindow="-120" windowWidth="20730" windowHeight="11160" xr2:uid="{DE4C8ED8-6ECC-4BE2-ABA2-D0E9790845B4}"/>
  </bookViews>
  <sheets>
    <sheet name="APP" sheetId="1" r:id="rId1"/>
    <sheet name="DADOS" sheetId="2" r:id="rId2"/>
  </sheets>
  <definedNames>
    <definedName name="aporte">APP!$F$17</definedName>
    <definedName name="patrimonio">APP!$F$20</definedName>
    <definedName name="qtdAnos">APP!$F$18</definedName>
    <definedName name="rendimentoCarteira">APP!$F$13</definedName>
    <definedName name="salario">APP!$F$12</definedName>
    <definedName name="sugestaoInvestimento">APP!$F$14</definedName>
    <definedName name="taxaMensal">APP!$F$19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36" i="1"/>
  <c r="G4" i="2"/>
  <c r="F4" i="2"/>
  <c r="A20" i="2" l="1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F38" i="1"/>
  <c r="E33" i="1"/>
  <c r="F39" i="1" s="1"/>
  <c r="F20" i="1"/>
  <c r="F14" i="1"/>
  <c r="E25" i="1"/>
  <c r="E26" i="1"/>
  <c r="E27" i="1"/>
  <c r="E28" i="1"/>
  <c r="E24" i="1"/>
  <c r="F25" i="1"/>
  <c r="F26" i="1"/>
  <c r="F27" i="1"/>
  <c r="F28" i="1"/>
  <c r="F24" i="1"/>
  <c r="C25" i="1"/>
  <c r="D25" i="1" s="1"/>
  <c r="C26" i="1"/>
  <c r="D26" i="1" s="1"/>
  <c r="C27" i="1"/>
  <c r="D27" i="1" s="1"/>
  <c r="C28" i="1"/>
  <c r="D28" i="1" s="1"/>
  <c r="C24" i="1"/>
  <c r="D24" i="1" s="1"/>
  <c r="F36" i="1" l="1"/>
  <c r="F37" i="1"/>
  <c r="F41" i="1"/>
  <c r="F40" i="1"/>
  <c r="F21" i="1"/>
  <c r="F42" i="1" l="1"/>
</calcChain>
</file>

<file path=xl/sharedStrings.xml><?xml version="1.0" encoding="utf-8"?>
<sst xmlns="http://schemas.openxmlformats.org/spreadsheetml/2006/main" count="72" uniqueCount="36">
  <si>
    <t>Quanto investir por mês?</t>
  </si>
  <si>
    <t>Por quantos anos?</t>
  </si>
  <si>
    <t>Taxa de rendimento mensal?</t>
  </si>
  <si>
    <t>Patrimônio acumulado?</t>
  </si>
  <si>
    <t>Dividendos recebidos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</si>
  <si>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</si>
  <si>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</si>
  <si>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</si>
  <si>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</si>
  <si>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</si>
  <si>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</si>
  <si>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</si>
  <si>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Poupança</t>
  </si>
  <si>
    <t>CONFIGURAÇÕES</t>
  </si>
  <si>
    <t>Rendimento Carteira</t>
  </si>
  <si>
    <t>Salário</t>
  </si>
  <si>
    <t>Sem Juros</t>
  </si>
  <si>
    <t>**CONSERVADOR**</t>
  </si>
  <si>
    <t>VALOR A SER INVESTIDO POR MÊS</t>
  </si>
  <si>
    <t>Porcentual Sugerado</t>
  </si>
  <si>
    <t>Valores</t>
  </si>
  <si>
    <t>TIPO DE FII</t>
  </si>
  <si>
    <t>PAPEL</t>
  </si>
  <si>
    <t>TIJOLO</t>
  </si>
  <si>
    <t>HÍBRIDOS</t>
  </si>
  <si>
    <t>FOFs</t>
  </si>
  <si>
    <t>DESENVOLVIMENTO</t>
  </si>
  <si>
    <t>HOTELARIAS</t>
  </si>
  <si>
    <t>**MODERADO**</t>
  </si>
  <si>
    <t>PERFIL</t>
  </si>
  <si>
    <t>%</t>
  </si>
  <si>
    <t>CHAVE</t>
  </si>
  <si>
    <t>**AGRESSIVO**</t>
  </si>
  <si>
    <t>Sugestão Investimentos (30%)</t>
  </si>
  <si>
    <t>Com Juros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</si>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</sst>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20"/>
      <color theme="0"/>
      <name val="Segoe UI"/>
      <family val="2"/>
    </font>
    <font>
      <sz val="11"/>
      <color theme="0"/>
      <name val="Segoe UI"/>
      <family val="2"/>
    </font>
    <font>
      <sz val="11"/>
      <color rgb="FF9C5700"/>
      <name val="Segoe UI"/>
      <family val="2"/>
    </font>
    <font>
      <b/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indexed="64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indexed="64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indexed="64"/>
      </left>
      <right style="thin">
        <color theme="8" tint="0.59996337778862885"/>
      </right>
      <top style="thin">
        <color theme="8" tint="0.59996337778862885"/>
      </top>
      <bottom style="medium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indexed="64"/>
      </bottom>
      <diagonal/>
    </border>
    <border>
      <left style="thin">
        <color theme="8" tint="0.59996337778862885"/>
      </left>
      <right style="medium">
        <color indexed="64"/>
      </right>
      <top style="thin">
        <color theme="8" tint="0.59996337778862885"/>
      </top>
      <bottom style="medium">
        <color indexed="64"/>
      </bottom>
      <diagonal/>
    </border>
    <border>
      <left style="medium">
        <color indexed="64"/>
      </left>
      <right style="thin">
        <color theme="8" tint="0.59996337778862885"/>
      </right>
      <top style="medium">
        <color indexed="64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indexed="64"/>
      </right>
      <top style="medium">
        <color indexed="64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indexed="64"/>
      </top>
      <bottom style="thin">
        <color theme="8" tint="0.5999633777886288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4" fontId="5" fillId="0" borderId="3" xfId="1" applyNumberFormat="1" applyFont="1" applyBorder="1" applyAlignment="1">
      <alignment horizontal="left"/>
    </xf>
    <xf numFmtId="10" fontId="5" fillId="0" borderId="3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64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left"/>
    </xf>
    <xf numFmtId="164" fontId="6" fillId="4" borderId="3" xfId="1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/>
    </xf>
    <xf numFmtId="164" fontId="6" fillId="4" borderId="6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/>
    </xf>
    <xf numFmtId="8" fontId="5" fillId="4" borderId="1" xfId="0" applyNumberFormat="1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64" fontId="5" fillId="4" borderId="5" xfId="1" applyNumberFormat="1" applyFont="1" applyFill="1" applyBorder="1" applyAlignment="1">
      <alignment horizontal="center"/>
    </xf>
    <xf numFmtId="8" fontId="5" fillId="4" borderId="5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0" fontId="2" fillId="2" borderId="0" xfId="2"/>
    <xf numFmtId="0" fontId="4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indent="1"/>
    </xf>
    <xf numFmtId="0" fontId="4" fillId="0" borderId="1" xfId="0" applyFont="1" applyBorder="1" applyAlignment="1">
      <alignment horizontal="left" indent="1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5" fillId="0" borderId="0" xfId="0" applyFont="1"/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3" borderId="7" xfId="3" applyFont="1" applyBorder="1" applyAlignment="1">
      <alignment horizontal="center" vertical="center"/>
    </xf>
    <xf numFmtId="0" fontId="7" fillId="3" borderId="9" xfId="3" applyFont="1" applyBorder="1" applyAlignment="1">
      <alignment horizontal="center" vertical="center"/>
    </xf>
    <xf numFmtId="0" fontId="7" fillId="3" borderId="8" xfId="3" applyFont="1" applyBorder="1" applyAlignment="1">
      <alignment horizontal="center" vertical="center"/>
    </xf>
    <xf numFmtId="0" fontId="7" fillId="3" borderId="9" xfId="3" applyFont="1" applyBorder="1" applyAlignment="1">
      <alignment horizontal="center" vertical="center" shrinkToFit="1"/>
    </xf>
    <xf numFmtId="0" fontId="7" fillId="3" borderId="8" xfId="3" applyFont="1" applyBorder="1" applyAlignment="1">
      <alignment horizontal="center" vertical="center" shrinkToFit="1"/>
    </xf>
    <xf numFmtId="0" fontId="8" fillId="0" borderId="0" xfId="0" applyFont="1"/>
    <xf numFmtId="0" fontId="9" fillId="2" borderId="0" xfId="2" applyFont="1"/>
    <xf numFmtId="0" fontId="10" fillId="4" borderId="0" xfId="0" applyFont="1" applyFill="1"/>
    <xf numFmtId="0" fontId="5" fillId="4" borderId="0" xfId="0" applyFont="1" applyFill="1"/>
    <xf numFmtId="164" fontId="10" fillId="4" borderId="0" xfId="0" applyNumberFormat="1" applyFont="1" applyFill="1"/>
    <xf numFmtId="0" fontId="10" fillId="6" borderId="0" xfId="0" applyFont="1" applyFill="1" applyAlignment="1">
      <alignment horizontal="center"/>
    </xf>
    <xf numFmtId="164" fontId="5" fillId="7" borderId="0" xfId="0" applyNumberFormat="1" applyFont="1" applyFill="1"/>
    <xf numFmtId="0" fontId="5" fillId="6" borderId="0" xfId="0" applyFont="1" applyFill="1"/>
    <xf numFmtId="164" fontId="10" fillId="6" borderId="0" xfId="0" applyNumberFormat="1" applyFont="1" applyFill="1"/>
    <xf numFmtId="0" fontId="0" fillId="0" borderId="10" xfId="0" applyBorder="1"/>
    <xf numFmtId="9" fontId="0" fillId="0" borderId="10" xfId="4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9" fontId="0" fillId="0" borderId="0" xfId="4" applyFont="1" applyFill="1" applyBorder="1" applyAlignment="1">
      <alignment horizontal="center"/>
    </xf>
    <xf numFmtId="9" fontId="0" fillId="0" borderId="11" xfId="4" applyFont="1" applyBorder="1" applyAlignment="1">
      <alignment horizontal="center"/>
    </xf>
    <xf numFmtId="9" fontId="0" fillId="0" borderId="0" xfId="4" applyFont="1" applyBorder="1" applyAlignment="1">
      <alignment horizontal="center"/>
    </xf>
    <xf numFmtId="9" fontId="2" fillId="2" borderId="0" xfId="4" applyFont="1" applyFill="1"/>
    <xf numFmtId="9" fontId="5" fillId="8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7" xfId="3" applyFont="1" applyBorder="1" applyAlignment="1">
      <alignment horizontal="center" vertical="center"/>
    </xf>
    <xf numFmtId="0" fontId="7" fillId="3" borderId="9" xfId="3" applyFont="1" applyBorder="1" applyAlignment="1">
      <alignment vertical="center" shrinkToFit="1"/>
    </xf>
  </cellXfs>
  <cellStyles count="5">
    <cellStyle name="Ênfase1" xfId="3" builtinId="29"/>
    <cellStyle name="Moeda" xfId="1" builtinId="4"/>
    <cellStyle name="Neutro" xfId="2" builtinId="28"/>
    <cellStyle name="Normal" xfId="0" builtinId="0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tx>
            <c:strRef>
              <c:f>APP!$E$35</c:f>
              <c:strCache>
                <c:ptCount val="1"/>
                <c:pt idx="0">
                  <c:v>Porcentual Sugerado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APP!$E$36:$E$41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2-4707-B9A4-3292894A31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APP!$C$35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APP!$B$36:$B$41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APP!$C$36:$C$41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B2-4707-B9A4-3292894A316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APP!$D$35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APP!$B$36:$B$41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APP!$D$36:$D$41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B2-4707-B9A4-3292894A316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47625</xdr:rowOff>
    </xdr:from>
    <xdr:to>
      <xdr:col>5</xdr:col>
      <xdr:colOff>1162050</xdr:colOff>
      <xdr:row>8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FEB9A9D-B086-0DBD-DE09-539572440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7625"/>
          <a:ext cx="6400800" cy="1704975"/>
        </a:xfrm>
        <a:prstGeom prst="rect">
          <a:avLst/>
        </a:prstGeom>
      </xdr:spPr>
    </xdr:pic>
    <xdr:clientData/>
  </xdr:twoCellAnchor>
  <xdr:twoCellAnchor>
    <xdr:from>
      <xdr:col>1</xdr:col>
      <xdr:colOff>866775</xdr:colOff>
      <xdr:row>42</xdr:row>
      <xdr:rowOff>33337</xdr:rowOff>
    </xdr:from>
    <xdr:to>
      <xdr:col>5</xdr:col>
      <xdr:colOff>238125</xdr:colOff>
      <xdr:row>55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7D6BD2-4879-68B0-129D-34C91EE67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0F32-4BF5-4B9D-B046-C7BCB065E02C}">
  <dimension ref="A10:H65"/>
  <sheetViews>
    <sheetView showGridLines="0" tabSelected="1" topLeftCell="A34" workbookViewId="0">
      <selection activeCell="E32" sqref="E32"/>
    </sheetView>
  </sheetViews>
  <sheetFormatPr defaultColWidth="0" defaultRowHeight="16.5" x14ac:dyDescent="0.3"/>
  <cols>
    <col min="1" max="1" width="5.7109375" style="30" customWidth="1"/>
    <col min="2" max="2" width="24.85546875" style="30" customWidth="1"/>
    <col min="3" max="3" width="15.140625" style="30" bestFit="1" customWidth="1"/>
    <col min="4" max="4" width="18.42578125" style="30" bestFit="1" customWidth="1"/>
    <col min="5" max="5" width="19.5703125" style="30" bestFit="1" customWidth="1"/>
    <col min="6" max="6" width="18.28515625" style="30" bestFit="1" customWidth="1"/>
    <col min="7" max="7" width="5.7109375" style="30" customWidth="1"/>
    <col min="8" max="8" width="3.7109375" style="30" customWidth="1"/>
    <col min="9" max="9" width="9.140625" style="30" hidden="1" customWidth="1"/>
    <col min="10" max="16384" width="9.140625" style="30" hidden="1"/>
  </cols>
  <sheetData>
    <row r="10" spans="2:6" ht="17.25" thickBot="1" x14ac:dyDescent="0.35"/>
    <row r="11" spans="2:6" ht="30.75" x14ac:dyDescent="0.3">
      <c r="B11" s="31" t="s">
        <v>13</v>
      </c>
      <c r="C11" s="32"/>
      <c r="D11" s="32"/>
      <c r="E11" s="32"/>
      <c r="F11" s="33"/>
    </row>
    <row r="12" spans="2:6" ht="17.25" x14ac:dyDescent="0.3">
      <c r="B12" s="22" t="s">
        <v>15</v>
      </c>
      <c r="C12" s="23"/>
      <c r="D12" s="23"/>
      <c r="E12" s="23"/>
      <c r="F12" s="1">
        <v>2000</v>
      </c>
    </row>
    <row r="13" spans="2:6" ht="17.25" x14ac:dyDescent="0.3">
      <c r="B13" s="22" t="s">
        <v>14</v>
      </c>
      <c r="C13" s="23"/>
      <c r="D13" s="23"/>
      <c r="E13" s="23"/>
      <c r="F13" s="2">
        <v>6.0000000000000001E-3</v>
      </c>
    </row>
    <row r="14" spans="2:6" ht="18" thickBot="1" x14ac:dyDescent="0.35">
      <c r="B14" s="18" t="s">
        <v>33</v>
      </c>
      <c r="C14" s="19"/>
      <c r="D14" s="19"/>
      <c r="E14" s="19"/>
      <c r="F14" s="3">
        <f>F12*30%</f>
        <v>600</v>
      </c>
    </row>
    <row r="15" spans="2:6" ht="17.25" thickBot="1" x14ac:dyDescent="0.35"/>
    <row r="16" spans="2:6" ht="33" customHeight="1" x14ac:dyDescent="0.3">
      <c r="B16" s="34" t="s">
        <v>5</v>
      </c>
      <c r="C16" s="35"/>
      <c r="D16" s="35"/>
      <c r="E16" s="35"/>
      <c r="F16" s="36"/>
    </row>
    <row r="17" spans="1:6" ht="17.25" x14ac:dyDescent="0.3">
      <c r="B17" s="20" t="s">
        <v>0</v>
      </c>
      <c r="C17" s="21"/>
      <c r="D17" s="21"/>
      <c r="E17" s="21"/>
      <c r="F17" s="4">
        <v>200</v>
      </c>
    </row>
    <row r="18" spans="1:6" ht="17.25" x14ac:dyDescent="0.3">
      <c r="B18" s="20" t="s">
        <v>1</v>
      </c>
      <c r="C18" s="21"/>
      <c r="D18" s="21"/>
      <c r="E18" s="21"/>
      <c r="F18" s="5">
        <v>5</v>
      </c>
    </row>
    <row r="19" spans="1:6" ht="17.25" x14ac:dyDescent="0.3">
      <c r="B19" s="20" t="s">
        <v>2</v>
      </c>
      <c r="C19" s="21"/>
      <c r="D19" s="21"/>
      <c r="E19" s="21"/>
      <c r="F19" s="6">
        <v>1.0789999999999999E-2</v>
      </c>
    </row>
    <row r="20" spans="1:6" ht="17.25" x14ac:dyDescent="0.3">
      <c r="B20" s="24" t="s">
        <v>3</v>
      </c>
      <c r="C20" s="25"/>
      <c r="D20" s="25"/>
      <c r="E20" s="25"/>
      <c r="F20" s="8">
        <f>FV(taxaMensal,qtdAnos*12,aporte*-1)</f>
        <v>16755.382799697527</v>
      </c>
    </row>
    <row r="21" spans="1:6" ht="18" thickBot="1" x14ac:dyDescent="0.35">
      <c r="B21" s="26" t="s">
        <v>4</v>
      </c>
      <c r="C21" s="27"/>
      <c r="D21" s="27"/>
      <c r="E21" s="27"/>
      <c r="F21" s="10">
        <f>patrimonio*rendimentoCarteira</f>
        <v>100.53229679818516</v>
      </c>
    </row>
    <row r="22" spans="1:6" ht="17.25" thickBot="1" x14ac:dyDescent="0.35"/>
    <row r="23" spans="1:6" ht="30.75" x14ac:dyDescent="0.3">
      <c r="B23" s="58" t="s">
        <v>11</v>
      </c>
      <c r="C23" s="59" t="s">
        <v>34</v>
      </c>
      <c r="D23" s="37" t="s">
        <v>35</v>
      </c>
      <c r="E23" s="37" t="s">
        <v>12</v>
      </c>
      <c r="F23" s="38" t="s">
        <v>16</v>
      </c>
    </row>
    <row r="24" spans="1:6" ht="17.25" x14ac:dyDescent="0.3">
      <c r="A24" s="39">
        <v>2</v>
      </c>
      <c r="B24" s="7" t="s">
        <v>6</v>
      </c>
      <c r="C24" s="11">
        <f>FV($F$19,$A24*12,$F$17*-1)</f>
        <v>5445.5254595290435</v>
      </c>
      <c r="D24" s="11">
        <f>C24*rendimentoCarteira</f>
        <v>32.673152757174265</v>
      </c>
      <c r="E24" s="12">
        <f>FV(0.6%,$A24*12,$F$17*-1)</f>
        <v>5146.2430728316831</v>
      </c>
      <c r="F24" s="13">
        <f>$F$17*$A24*12</f>
        <v>4800</v>
      </c>
    </row>
    <row r="25" spans="1:6" ht="17.25" x14ac:dyDescent="0.3">
      <c r="A25" s="39">
        <v>5</v>
      </c>
      <c r="B25" s="7" t="s">
        <v>7</v>
      </c>
      <c r="C25" s="11">
        <f>FV($F$19,$A25*12,$F$17*-1)</f>
        <v>16755.382799697527</v>
      </c>
      <c r="D25" s="11">
        <f>C25*rendimentoCarteira</f>
        <v>100.53229679818516</v>
      </c>
      <c r="E25" s="12">
        <f>FV(0.6%,$A25*12,$F$17*-1)</f>
        <v>14392.947067371693</v>
      </c>
      <c r="F25" s="13">
        <f>$F$17*$A25*12</f>
        <v>12000</v>
      </c>
    </row>
    <row r="26" spans="1:6" ht="17.25" x14ac:dyDescent="0.3">
      <c r="A26" s="39">
        <v>10</v>
      </c>
      <c r="B26" s="7" t="s">
        <v>8</v>
      </c>
      <c r="C26" s="11">
        <f>FV($F$19,$A26*12,$F$17*-1)</f>
        <v>48656.842506034438</v>
      </c>
      <c r="D26" s="11">
        <f>C26*rendimentoCarteira</f>
        <v>291.94105503620665</v>
      </c>
      <c r="E26" s="12">
        <f>FV(0.6%,$A26*12,$F$17*-1)</f>
        <v>35000.6018932683</v>
      </c>
      <c r="F26" s="13">
        <f>$F$17*$A26*12</f>
        <v>24000</v>
      </c>
    </row>
    <row r="27" spans="1:6" ht="17.25" x14ac:dyDescent="0.3">
      <c r="A27" s="39">
        <v>20</v>
      </c>
      <c r="B27" s="7" t="s">
        <v>9</v>
      </c>
      <c r="C27" s="11">
        <f>FV($F$19,$A27*12,$F$17*-1)</f>
        <v>225039.68001941612</v>
      </c>
      <c r="D27" s="11">
        <f>C27*rendimentoCarteira</f>
        <v>1350.2380801164968</v>
      </c>
      <c r="E27" s="12">
        <f>FV(0.6%,$A27*12,$F$17*-1)</f>
        <v>106752.46777326825</v>
      </c>
      <c r="F27" s="13">
        <f>$F$17*$A27*12</f>
        <v>48000</v>
      </c>
    </row>
    <row r="28" spans="1:6" ht="18" thickBot="1" x14ac:dyDescent="0.35">
      <c r="A28" s="39">
        <v>30</v>
      </c>
      <c r="B28" s="9" t="s">
        <v>10</v>
      </c>
      <c r="C28" s="14">
        <f>FV($F$19,$A28*12,$F$17*-1)</f>
        <v>864433.93100094295</v>
      </c>
      <c r="D28" s="14">
        <f>C28*rendimentoCarteira</f>
        <v>5186.6035860056581</v>
      </c>
      <c r="E28" s="15">
        <f>FV(0.6%,$A28*12,$F$17*-1)</f>
        <v>253845.08843621993</v>
      </c>
      <c r="F28" s="16">
        <f>$F$17*$A28*12</f>
        <v>72000</v>
      </c>
    </row>
    <row r="32" spans="1:6" x14ac:dyDescent="0.3">
      <c r="B32" s="40" t="s">
        <v>29</v>
      </c>
      <c r="C32" s="40"/>
      <c r="D32" s="40"/>
      <c r="E32" s="40" t="s">
        <v>17</v>
      </c>
      <c r="F32" s="40"/>
    </row>
    <row r="33" spans="2:6" x14ac:dyDescent="0.3">
      <c r="B33" s="41" t="s">
        <v>18</v>
      </c>
      <c r="C33" s="42"/>
      <c r="D33" s="42"/>
      <c r="E33" s="43">
        <f>aporte</f>
        <v>200</v>
      </c>
      <c r="F33" s="42"/>
    </row>
    <row r="35" spans="2:6" x14ac:dyDescent="0.3">
      <c r="B35" s="44" t="s">
        <v>21</v>
      </c>
      <c r="C35" s="44"/>
      <c r="D35" s="44"/>
      <c r="E35" s="44" t="s">
        <v>19</v>
      </c>
      <c r="F35" s="44" t="s">
        <v>20</v>
      </c>
    </row>
    <row r="36" spans="2:6" x14ac:dyDescent="0.3">
      <c r="B36" s="57" t="s">
        <v>22</v>
      </c>
      <c r="E36" s="56">
        <f>VLOOKUP($E$32&amp;" - "&amp;B36,DADOS!$A:$D,4,FALSE)</f>
        <v>0.3</v>
      </c>
      <c r="F36" s="45">
        <f>E36*$E$33</f>
        <v>60</v>
      </c>
    </row>
    <row r="37" spans="2:6" x14ac:dyDescent="0.3">
      <c r="B37" s="57" t="s">
        <v>23</v>
      </c>
      <c r="E37" s="56">
        <f>VLOOKUP($E$32&amp;" - "&amp;B37,DADOS!$A:$D,4,FALSE)</f>
        <v>0.5</v>
      </c>
      <c r="F37" s="45">
        <f t="shared" ref="F37:F41" si="0">E37*$E$33</f>
        <v>100</v>
      </c>
    </row>
    <row r="38" spans="2:6" x14ac:dyDescent="0.3">
      <c r="B38" s="57" t="s">
        <v>24</v>
      </c>
      <c r="E38" s="56">
        <f>VLOOKUP($E$32&amp;" - "&amp;B38,DADOS!$A:$D,4,FALSE)</f>
        <v>0.1</v>
      </c>
      <c r="F38" s="45">
        <f t="shared" si="0"/>
        <v>20</v>
      </c>
    </row>
    <row r="39" spans="2:6" x14ac:dyDescent="0.3">
      <c r="B39" s="57" t="s">
        <v>25</v>
      </c>
      <c r="E39" s="56">
        <f>VLOOKUP($E$32&amp;" - "&amp;B39,DADOS!$A:$D,4,FALSE)</f>
        <v>0.1</v>
      </c>
      <c r="F39" s="45">
        <f t="shared" si="0"/>
        <v>20</v>
      </c>
    </row>
    <row r="40" spans="2:6" x14ac:dyDescent="0.3">
      <c r="B40" s="57" t="s">
        <v>26</v>
      </c>
      <c r="E40" s="56">
        <f>VLOOKUP($E$32&amp;" - "&amp;B40,DADOS!$A:$D,4,FALSE)</f>
        <v>0</v>
      </c>
      <c r="F40" s="45">
        <f t="shared" si="0"/>
        <v>0</v>
      </c>
    </row>
    <row r="41" spans="2:6" x14ac:dyDescent="0.3">
      <c r="B41" s="57" t="s">
        <v>27</v>
      </c>
      <c r="E41" s="56">
        <f>VLOOKUP($E$32&amp;" - "&amp;B41,DADOS!$A:$D,4,FALSE)</f>
        <v>0</v>
      </c>
      <c r="F41" s="45">
        <f t="shared" si="0"/>
        <v>0</v>
      </c>
    </row>
    <row r="42" spans="2:6" x14ac:dyDescent="0.3">
      <c r="B42" s="46"/>
      <c r="C42" s="46"/>
      <c r="D42" s="46"/>
      <c r="E42" s="46"/>
      <c r="F42" s="47">
        <f>SUM(F36:F41)</f>
        <v>200</v>
      </c>
    </row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</sheetData>
  <mergeCells count="10">
    <mergeCell ref="B20:E20"/>
    <mergeCell ref="B21:E21"/>
    <mergeCell ref="B14:E14"/>
    <mergeCell ref="B11:F11"/>
    <mergeCell ref="B17:E17"/>
    <mergeCell ref="B18:E18"/>
    <mergeCell ref="B19:E19"/>
    <mergeCell ref="B16:F16"/>
    <mergeCell ref="B12:E12"/>
    <mergeCell ref="B13:E13"/>
  </mergeCells>
  <dataValidations count="1">
    <dataValidation type="list" allowBlank="1" showInputMessage="1" showErrorMessage="1" sqref="E32" xr:uid="{833753F4-BE37-4EC5-A570-22989C434750}">
      <formula1>"**CONSERVADOR**,**MODERADO**,**AGRESSIVO**"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A253-CF94-4FB0-BDF3-498C4F30646B}">
  <dimension ref="A2:G20"/>
  <sheetViews>
    <sheetView workbookViewId="0">
      <selection activeCell="D9" sqref="D9:D14"/>
    </sheetView>
  </sheetViews>
  <sheetFormatPr defaultRowHeight="15" x14ac:dyDescent="0.25"/>
  <cols>
    <col min="1" max="1" width="38.85546875" bestFit="1" customWidth="1"/>
    <col min="2" max="2" width="18.85546875" bestFit="1" customWidth="1"/>
    <col min="3" max="3" width="19" bestFit="1" customWidth="1"/>
    <col min="6" max="6" width="23.5703125" bestFit="1" customWidth="1"/>
  </cols>
  <sheetData>
    <row r="2" spans="1:7" x14ac:dyDescent="0.25">
      <c r="A2" t="s">
        <v>31</v>
      </c>
      <c r="B2" s="28" t="s">
        <v>29</v>
      </c>
      <c r="C2" s="28" t="s">
        <v>21</v>
      </c>
      <c r="D2" s="28" t="s">
        <v>30</v>
      </c>
    </row>
    <row r="3" spans="1:7" x14ac:dyDescent="0.25">
      <c r="A3" t="str">
        <f>B3&amp;" - "&amp;+C3</f>
        <v>**CONSERVADOR** - PAPEL</v>
      </c>
      <c r="B3" t="s">
        <v>17</v>
      </c>
      <c r="C3" t="s">
        <v>22</v>
      </c>
      <c r="D3" s="29">
        <v>0.3</v>
      </c>
    </row>
    <row r="4" spans="1:7" x14ac:dyDescent="0.25">
      <c r="A4" t="str">
        <f t="shared" ref="A4:A20" si="0">B4&amp;" - "&amp;+C4</f>
        <v>**CONSERVADOR** - TIJOLO</v>
      </c>
      <c r="B4" t="s">
        <v>17</v>
      </c>
      <c r="C4" t="s">
        <v>23</v>
      </c>
      <c r="D4" s="29">
        <v>0.5</v>
      </c>
      <c r="F4" s="17" t="str">
        <f>A10</f>
        <v>**MODERADO** - TIJOLO</v>
      </c>
      <c r="G4" s="55">
        <f>VLOOKUP(F4,$A:$D,4,FALSE)</f>
        <v>0.35</v>
      </c>
    </row>
    <row r="5" spans="1:7" x14ac:dyDescent="0.25">
      <c r="A5" t="str">
        <f t="shared" si="0"/>
        <v>**CONSERVADOR** - HÍBRIDOS</v>
      </c>
      <c r="B5" t="s">
        <v>17</v>
      </c>
      <c r="C5" t="s">
        <v>24</v>
      </c>
      <c r="D5" s="29">
        <v>0.1</v>
      </c>
    </row>
    <row r="6" spans="1:7" x14ac:dyDescent="0.25">
      <c r="A6" t="str">
        <f t="shared" si="0"/>
        <v>**CONSERVADOR** - FOFs</v>
      </c>
      <c r="B6" t="s">
        <v>17</v>
      </c>
      <c r="C6" t="s">
        <v>25</v>
      </c>
      <c r="D6" s="29">
        <v>0.1</v>
      </c>
    </row>
    <row r="7" spans="1:7" x14ac:dyDescent="0.25">
      <c r="A7" t="str">
        <f t="shared" si="0"/>
        <v>**CONSERVADOR** - DESENVOLVIMENTO</v>
      </c>
      <c r="B7" t="s">
        <v>17</v>
      </c>
      <c r="C7" t="s">
        <v>26</v>
      </c>
      <c r="D7" s="29">
        <v>0</v>
      </c>
    </row>
    <row r="8" spans="1:7" ht="15.75" thickBot="1" x14ac:dyDescent="0.3">
      <c r="A8" s="48" t="str">
        <f t="shared" si="0"/>
        <v>**CONSERVADOR** - HOTELARIAS</v>
      </c>
      <c r="B8" s="48" t="s">
        <v>17</v>
      </c>
      <c r="C8" s="48" t="s">
        <v>27</v>
      </c>
      <c r="D8" s="49">
        <v>0</v>
      </c>
    </row>
    <row r="9" spans="1:7" x14ac:dyDescent="0.25">
      <c r="A9" s="50" t="str">
        <f t="shared" si="0"/>
        <v>**MODERADO** - PAPEL</v>
      </c>
      <c r="B9" s="50" t="s">
        <v>28</v>
      </c>
      <c r="C9" s="50" t="s">
        <v>22</v>
      </c>
      <c r="D9" s="53">
        <v>0.32</v>
      </c>
    </row>
    <row r="10" spans="1:7" x14ac:dyDescent="0.25">
      <c r="A10" s="51" t="str">
        <f t="shared" si="0"/>
        <v>**MODERADO** - TIJOLO</v>
      </c>
      <c r="B10" s="51" t="s">
        <v>28</v>
      </c>
      <c r="C10" s="51" t="s">
        <v>23</v>
      </c>
      <c r="D10" s="52">
        <v>0.35</v>
      </c>
    </row>
    <row r="11" spans="1:7" x14ac:dyDescent="0.25">
      <c r="A11" s="51" t="str">
        <f t="shared" si="0"/>
        <v>**MODERADO** - HÍBRIDOS</v>
      </c>
      <c r="B11" s="51" t="s">
        <v>28</v>
      </c>
      <c r="C11" s="51" t="s">
        <v>24</v>
      </c>
      <c r="D11" s="54">
        <v>0.08</v>
      </c>
    </row>
    <row r="12" spans="1:7" x14ac:dyDescent="0.25">
      <c r="A12" s="51" t="str">
        <f t="shared" si="0"/>
        <v>**MODERADO** - FOFs</v>
      </c>
      <c r="B12" s="51" t="s">
        <v>28</v>
      </c>
      <c r="C12" s="51" t="s">
        <v>25</v>
      </c>
      <c r="D12" s="54">
        <v>0.05</v>
      </c>
    </row>
    <row r="13" spans="1:7" x14ac:dyDescent="0.25">
      <c r="A13" s="51" t="str">
        <f t="shared" si="0"/>
        <v>**MODERADO** - DESENVOLVIMENTO</v>
      </c>
      <c r="B13" s="51" t="s">
        <v>28</v>
      </c>
      <c r="C13" s="51" t="s">
        <v>26</v>
      </c>
      <c r="D13" s="54">
        <v>0.1</v>
      </c>
    </row>
    <row r="14" spans="1:7" ht="15.75" thickBot="1" x14ac:dyDescent="0.3">
      <c r="A14" s="48" t="str">
        <f t="shared" si="0"/>
        <v>**MODERADO** - HOTELARIAS</v>
      </c>
      <c r="B14" s="48" t="s">
        <v>28</v>
      </c>
      <c r="C14" s="48" t="s">
        <v>27</v>
      </c>
      <c r="D14" s="49">
        <v>0.1</v>
      </c>
    </row>
    <row r="15" spans="1:7" x14ac:dyDescent="0.25">
      <c r="A15" s="50" t="str">
        <f t="shared" si="0"/>
        <v>**AGRESSIVO** - PAPEL</v>
      </c>
      <c r="B15" s="50" t="s">
        <v>32</v>
      </c>
      <c r="C15" s="50" t="s">
        <v>22</v>
      </c>
      <c r="D15" s="53">
        <v>0.5</v>
      </c>
    </row>
    <row r="16" spans="1:7" x14ac:dyDescent="0.25">
      <c r="A16" s="51" t="str">
        <f t="shared" si="0"/>
        <v>**AGRESSIVO** - TIJOLO</v>
      </c>
      <c r="B16" s="51" t="s">
        <v>32</v>
      </c>
      <c r="C16" s="51" t="s">
        <v>23</v>
      </c>
      <c r="D16" s="54">
        <v>0.1</v>
      </c>
    </row>
    <row r="17" spans="1:4" x14ac:dyDescent="0.25">
      <c r="A17" s="51" t="str">
        <f t="shared" si="0"/>
        <v>**AGRESSIVO** - HÍBRIDOS</v>
      </c>
      <c r="B17" s="51" t="s">
        <v>32</v>
      </c>
      <c r="C17" s="51" t="s">
        <v>24</v>
      </c>
      <c r="D17" s="54">
        <v>0.05</v>
      </c>
    </row>
    <row r="18" spans="1:4" x14ac:dyDescent="0.25">
      <c r="A18" s="51" t="str">
        <f t="shared" si="0"/>
        <v>**AGRESSIVO** - FOFs</v>
      </c>
      <c r="B18" s="51" t="s">
        <v>32</v>
      </c>
      <c r="C18" s="51" t="s">
        <v>25</v>
      </c>
      <c r="D18" s="54">
        <v>0.05</v>
      </c>
    </row>
    <row r="19" spans="1:4" x14ac:dyDescent="0.25">
      <c r="A19" s="51" t="str">
        <f t="shared" si="0"/>
        <v>**AGRESSIVO** - DESENVOLVIMENTO</v>
      </c>
      <c r="B19" s="51" t="s">
        <v>32</v>
      </c>
      <c r="C19" s="51" t="s">
        <v>26</v>
      </c>
      <c r="D19" s="54">
        <v>0.2</v>
      </c>
    </row>
    <row r="20" spans="1:4" ht="15.75" thickBot="1" x14ac:dyDescent="0.3">
      <c r="A20" s="48" t="str">
        <f t="shared" si="0"/>
        <v>**AGRESSIVO** - HOTELARIAS</v>
      </c>
      <c r="B20" s="48" t="s">
        <v>32</v>
      </c>
      <c r="C20" s="48" t="s">
        <v>27</v>
      </c>
      <c r="D20" s="4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DADOS</vt:lpstr>
      <vt:lpstr>aporte</vt:lpstr>
      <vt:lpstr>patrimonio</vt:lpstr>
      <vt:lpstr>qtdAnos</vt:lpstr>
      <vt:lpstr>rendimentoCarteira</vt:lpstr>
      <vt:lpstr>salario</vt:lpstr>
      <vt:lpstr>sugestaoInvestimento</vt:lpstr>
      <vt:lpstr>taxaMensal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Alberti</dc:creator>
  <cp:lastModifiedBy>Abner Alberti</cp:lastModifiedBy>
  <dcterms:created xsi:type="dcterms:W3CDTF">2025-06-08T21:28:39Z</dcterms:created>
  <dcterms:modified xsi:type="dcterms:W3CDTF">2025-06-11T23:53:17Z</dcterms:modified>
</cp:coreProperties>
</file>