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3_SENS_PHS and BESS in Finland/Arbetsmaterial/"/>
    </mc:Choice>
  </mc:AlternateContent>
  <xr:revisionPtr revIDLastSave="0" documentId="8_{0AE50385-7E0C-497E-B6D8-4B54D0FC3501}" xr6:coauthVersionLast="47" xr6:coauthVersionMax="47" xr10:uidLastSave="{00000000-0000-0000-0000-000000000000}"/>
  <bookViews>
    <workbookView xWindow="28680" yWindow="-120" windowWidth="29040" windowHeight="15720" activeTab="4" xr2:uid="{E40D5230-C2DD-4780-BFD0-82B7BB3554F7}"/>
  </bookViews>
  <sheets>
    <sheet name="Disclaimer" sheetId="6" r:id="rId1"/>
    <sheet name="Kulutus - Consumption" sheetId="2" r:id="rId2"/>
    <sheet name="Tuotanto - Production" sheetId="3" r:id="rId3"/>
    <sheet name="Tuuli ja aurinko - Wind &amp; Solar" sheetId="1" r:id="rId4"/>
    <sheet name="Sähkötase - electricity bal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G11" i="1"/>
  <c r="H11" i="1"/>
  <c r="I11" i="1"/>
  <c r="J11" i="1"/>
  <c r="K11" i="1"/>
  <c r="L11" i="1"/>
  <c r="M11" i="1"/>
  <c r="N11" i="1"/>
  <c r="F11" i="1"/>
  <c r="G18" i="2" l="1"/>
  <c r="F21" i="2"/>
  <c r="F19" i="2"/>
  <c r="F18" i="2"/>
  <c r="G21" i="2"/>
  <c r="G19" i="2"/>
  <c r="G8" i="1" l="1"/>
  <c r="H8" i="1"/>
  <c r="I8" i="1"/>
  <c r="J8" i="1"/>
  <c r="K8" i="1"/>
  <c r="L8" i="1"/>
  <c r="M8" i="1"/>
  <c r="N8" i="1"/>
  <c r="F8" i="1"/>
  <c r="E22" i="2" l="1"/>
  <c r="G14" i="1" l="1"/>
  <c r="H14" i="1"/>
  <c r="I14" i="1"/>
  <c r="J14" i="1"/>
  <c r="K14" i="1"/>
  <c r="L14" i="1"/>
  <c r="M14" i="1"/>
  <c r="N14" i="1"/>
  <c r="F14" i="1"/>
  <c r="G20" i="2"/>
  <c r="F20" i="2"/>
  <c r="F22" i="2" l="1"/>
  <c r="E12" i="3" s="1"/>
  <c r="G22" i="2" l="1"/>
  <c r="F12" i="3" s="1"/>
  <c r="E7" i="3" l="1"/>
  <c r="F7" i="3"/>
  <c r="F6" i="3"/>
  <c r="E6" i="3"/>
  <c r="F11" i="3" l="1"/>
  <c r="O7" i="5" s="1"/>
  <c r="E11" i="3"/>
  <c r="J7" i="5" s="1"/>
</calcChain>
</file>

<file path=xl/sharedStrings.xml><?xml version="1.0" encoding="utf-8"?>
<sst xmlns="http://schemas.openxmlformats.org/spreadsheetml/2006/main" count="77" uniqueCount="58">
  <si>
    <t>Vedyn tuotanto</t>
  </si>
  <si>
    <t>Kulutus 2030e</t>
  </si>
  <si>
    <t>Tuulivoima</t>
  </si>
  <si>
    <t>Aurinkovoima</t>
  </si>
  <si>
    <t>Vesivoima</t>
  </si>
  <si>
    <t>Ydinvoima</t>
  </si>
  <si>
    <t>Muu lämpövoima</t>
  </si>
  <si>
    <t>Tuotettu sähkö (TWh)</t>
  </si>
  <si>
    <t>Tuulivoimakapasiteetti vuoden alussa (MW)</t>
  </si>
  <si>
    <t>Teollisuus ja 
datakeskukset</t>
  </si>
  <si>
    <t>Teollisuus</t>
  </si>
  <si>
    <t>Liikenne</t>
  </si>
  <si>
    <t>Muu kulutus ja häviöt</t>
  </si>
  <si>
    <t>Hydrogen 
production</t>
  </si>
  <si>
    <t>Consumption 2030
(forecast)</t>
  </si>
  <si>
    <t>Industry</t>
  </si>
  <si>
    <t>Transport</t>
  </si>
  <si>
    <t>Other consumption and losses</t>
  </si>
  <si>
    <t>Wind power</t>
  </si>
  <si>
    <t>Solar power</t>
  </si>
  <si>
    <t>Hydro power</t>
  </si>
  <si>
    <t>Other thermal power</t>
  </si>
  <si>
    <t>Nuclear power</t>
  </si>
  <si>
    <t>Wind power capacity at the beginning of the year (MW)</t>
  </si>
  <si>
    <t>Produced electricy (TWh)</t>
  </si>
  <si>
    <t>Kokonaistuotanto</t>
  </si>
  <si>
    <t>Kokonaiskulutus</t>
  </si>
  <si>
    <t>Other
consumption
and losses</t>
  </si>
  <si>
    <t>Muu kulutus
ja häviöt</t>
  </si>
  <si>
    <t>Tuotettu sähkö yhteensä (TWh)</t>
  </si>
  <si>
    <t>Tuulivoima (MW)</t>
  </si>
  <si>
    <t>Aurinkovoima (MW)</t>
  </si>
  <si>
    <t>Industry and 
data centers</t>
  </si>
  <si>
    <t>Kulutus 2022</t>
  </si>
  <si>
    <t>No connection agreement yet (MW)</t>
  </si>
  <si>
    <t>Ei vielä liityntäsopimusta (MW)</t>
  </si>
  <si>
    <t>Tuotannossa tai liityntäsopimus tehty (MW)</t>
  </si>
  <si>
    <t>In operation or connection agreement signed</t>
  </si>
  <si>
    <t>Rakennusten lämmitys</t>
  </si>
  <si>
    <t>Rakennusten 
lämmitys</t>
  </si>
  <si>
    <t>Consumption 2022</t>
  </si>
  <si>
    <t>Historia</t>
  </si>
  <si>
    <t>Ennuste</t>
  </si>
  <si>
    <t>Historical</t>
  </si>
  <si>
    <t>Estimated</t>
  </si>
  <si>
    <t>Suuret aurinkopuistot</t>
  </si>
  <si>
    <t>Hajautettu kapasiteetti ja pienet aurinkopuistot</t>
  </si>
  <si>
    <t>Kulutus</t>
  </si>
  <si>
    <t>Large-scale solar plants</t>
  </si>
  <si>
    <t>Rooftop PV and small-scale solar plants</t>
  </si>
  <si>
    <t>Solar power (MW)</t>
  </si>
  <si>
    <t>Wind power (MW)</t>
  </si>
  <si>
    <t>Space Heating</t>
  </si>
  <si>
    <t>Sähkön tuotannon ja kulutuksen kehitysnäkymät Q1/2024</t>
  </si>
  <si>
    <t>Prospects for future electricity production and consumption Q1/2024</t>
  </si>
  <si>
    <t>Ks. välilehti disclaimer - please see "disclaimer" tab</t>
  </si>
  <si>
    <t>Total production</t>
  </si>
  <si>
    <t>Total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</si>
</sst>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 %"/>
  </numFmts>
  <fonts count="2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C720"/>
      <color rgb="FFD5121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26</xdr:row>
      <xdr:rowOff>95250</xdr:rowOff>
    </xdr:from>
    <xdr:to>
      <xdr:col>16</xdr:col>
      <xdr:colOff>266700</xdr:colOff>
      <xdr:row>38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6B246-DEF6-A340-0C02-1384C213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4800600"/>
          <a:ext cx="1053465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8</xdr:row>
      <xdr:rowOff>38100</xdr:rowOff>
    </xdr:from>
    <xdr:to>
      <xdr:col>16</xdr:col>
      <xdr:colOff>180975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9FC9F-CA96-C633-5345-D510CDC8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85900"/>
          <a:ext cx="10448925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Fingrid">
  <a:themeElements>
    <a:clrScheme name="Fingrid värit">
      <a:dk1>
        <a:sysClr val="windowText" lastClr="000000"/>
      </a:dk1>
      <a:lt1>
        <a:sysClr val="window" lastClr="FFFFFF"/>
      </a:lt1>
      <a:dk2>
        <a:srgbClr val="A15885"/>
      </a:dk2>
      <a:lt2>
        <a:srgbClr val="E9EEF2"/>
      </a:lt2>
      <a:accent1>
        <a:srgbClr val="D5121E"/>
      </a:accent1>
      <a:accent2>
        <a:srgbClr val="3E5660"/>
      </a:accent2>
      <a:accent3>
        <a:srgbClr val="6D838F"/>
      </a:accent3>
      <a:accent4>
        <a:srgbClr val="DDC720"/>
      </a:accent4>
      <a:accent5>
        <a:srgbClr val="009A96"/>
      </a:accent5>
      <a:accent6>
        <a:srgbClr val="A15885"/>
      </a:accent6>
      <a:hlink>
        <a:srgbClr val="D5121E"/>
      </a:hlink>
      <a:folHlink>
        <a:srgbClr val="3E5660"/>
      </a:folHlink>
    </a:clrScheme>
    <a:fontScheme name="Fingird fonti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accent1"/>
          </a:solidFill>
        </a:ln>
      </a:spPr>
      <a:bodyPr rtlCol="0" anchor="ctr"/>
      <a:lstStyle>
        <a:defPPr algn="ctr"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2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dirty="0" err="1" smtClean="0">
            <a:solidFill>
              <a:schemeClr val="accent2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Fingrid" id="{AD743904-988A-4BBE-80B3-09A98BBFA9D2}" vid="{ECD5536E-47D0-4A2C-B761-30E06F7F1A5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968E-8BCA-423C-A154-51FEB0D3A656}">
  <dimension ref="B2:B3"/>
  <sheetViews>
    <sheetView workbookViewId="0">
      <selection sqref="A1:XFD1048576"/>
    </sheetView>
  </sheetViews>
  <sheetFormatPr defaultRowHeight="13.8" x14ac:dyDescent="0.25"/>
  <sheetData>
    <row r="2" spans="2:2" x14ac:dyDescent="0.25">
      <c r="B2" t="s">
        <v>53</v>
      </c>
    </row>
    <row r="3" spans="2:2" x14ac:dyDescent="0.25">
      <c r="B3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A90C-4948-4904-BAF9-236C4DCFC965}">
  <sheetPr codeName="Sheet2"/>
  <dimension ref="C1:G22"/>
  <sheetViews>
    <sheetView zoomScaleNormal="100" workbookViewId="0">
      <selection activeCell="C1" sqref="C1:G22"/>
    </sheetView>
  </sheetViews>
  <sheetFormatPr defaultRowHeight="13.8" x14ac:dyDescent="0.25"/>
  <cols>
    <col min="3" max="3" width="26.5" bestFit="1" customWidth="1"/>
    <col min="4" max="4" width="18.69921875" bestFit="1" customWidth="1"/>
    <col min="5" max="5" width="4.8984375" bestFit="1" customWidth="1"/>
  </cols>
  <sheetData>
    <row r="1" spans="3:6" x14ac:dyDescent="0.25">
      <c r="C1" t="s">
        <v>53</v>
      </c>
    </row>
    <row r="2" spans="3:6" x14ac:dyDescent="0.25">
      <c r="C2" t="s">
        <v>54</v>
      </c>
    </row>
    <row r="3" spans="3:6" x14ac:dyDescent="0.25">
      <c r="C3" t="s">
        <v>55</v>
      </c>
    </row>
    <row r="4" spans="3:6" x14ac:dyDescent="0.25">
      <c r="F4">
        <v>2030</v>
      </c>
    </row>
    <row r="5" spans="3:6" x14ac:dyDescent="0.25">
      <c r="C5" t="s">
        <v>40</v>
      </c>
      <c r="D5" t="s">
        <v>33</v>
      </c>
      <c r="F5" s="1">
        <v>81.7</v>
      </c>
    </row>
    <row r="6" spans="3:6" ht="27.6" x14ac:dyDescent="0.25">
      <c r="C6" s="7" t="s">
        <v>32</v>
      </c>
      <c r="D6" s="7" t="s">
        <v>9</v>
      </c>
      <c r="E6" s="7"/>
      <c r="F6" s="1">
        <v>22.3</v>
      </c>
    </row>
    <row r="7" spans="3:6" ht="27.6" x14ac:dyDescent="0.25">
      <c r="C7" s="7" t="s">
        <v>13</v>
      </c>
      <c r="D7" t="s">
        <v>0</v>
      </c>
      <c r="F7" s="1">
        <v>17</v>
      </c>
    </row>
    <row r="8" spans="3:6" ht="27.6" x14ac:dyDescent="0.25">
      <c r="C8" s="7" t="s">
        <v>52</v>
      </c>
      <c r="D8" s="7" t="s">
        <v>39</v>
      </c>
      <c r="F8" s="1">
        <v>7</v>
      </c>
    </row>
    <row r="9" spans="3:6" x14ac:dyDescent="0.25">
      <c r="C9" t="s">
        <v>16</v>
      </c>
      <c r="D9" t="s">
        <v>11</v>
      </c>
      <c r="F9" s="1">
        <v>2.2999999999999998</v>
      </c>
    </row>
    <row r="10" spans="3:6" ht="41.4" x14ac:dyDescent="0.25">
      <c r="C10" s="7" t="s">
        <v>27</v>
      </c>
      <c r="D10" s="7" t="s">
        <v>28</v>
      </c>
      <c r="E10" s="7"/>
      <c r="F10" s="1">
        <v>1.1000000000000001</v>
      </c>
    </row>
    <row r="11" spans="3:6" ht="27.6" x14ac:dyDescent="0.25">
      <c r="C11" s="7" t="s">
        <v>14</v>
      </c>
      <c r="D11" t="s">
        <v>1</v>
      </c>
      <c r="F11" s="1">
        <v>131</v>
      </c>
    </row>
    <row r="17" spans="3:7" x14ac:dyDescent="0.25">
      <c r="E17">
        <v>2022</v>
      </c>
      <c r="F17">
        <v>2025</v>
      </c>
      <c r="G17">
        <v>2030</v>
      </c>
    </row>
    <row r="18" spans="3:7" x14ac:dyDescent="0.25">
      <c r="C18" t="s">
        <v>15</v>
      </c>
      <c r="D18" t="s">
        <v>10</v>
      </c>
      <c r="E18">
        <v>36</v>
      </c>
      <c r="F18" s="10">
        <f>41.2-2.5</f>
        <v>38.700000000000003</v>
      </c>
      <c r="G18" s="10">
        <f>81.2-6</f>
        <v>75.2</v>
      </c>
    </row>
    <row r="19" spans="3:7" x14ac:dyDescent="0.25">
      <c r="C19" s="7" t="s">
        <v>52</v>
      </c>
      <c r="D19" t="s">
        <v>38</v>
      </c>
      <c r="E19">
        <v>17</v>
      </c>
      <c r="F19" s="10">
        <f>16.9+2.5</f>
        <v>19.399999999999999</v>
      </c>
      <c r="G19" s="10">
        <f>17.6+6</f>
        <v>23.6</v>
      </c>
    </row>
    <row r="20" spans="3:7" x14ac:dyDescent="0.25">
      <c r="C20" t="s">
        <v>16</v>
      </c>
      <c r="D20" t="s">
        <v>11</v>
      </c>
      <c r="E20">
        <v>1</v>
      </c>
      <c r="F20" s="10">
        <f>0.8+0.8</f>
        <v>1.6</v>
      </c>
      <c r="G20" s="10">
        <f>2.5+0.8</f>
        <v>3.3</v>
      </c>
    </row>
    <row r="21" spans="3:7" x14ac:dyDescent="0.25">
      <c r="C21" t="s">
        <v>17</v>
      </c>
      <c r="D21" t="s">
        <v>12</v>
      </c>
      <c r="E21">
        <v>28</v>
      </c>
      <c r="F21" s="10">
        <f>29.1-0.8</f>
        <v>28.3</v>
      </c>
      <c r="G21" s="10">
        <f>29.6-0.8</f>
        <v>28.8</v>
      </c>
    </row>
    <row r="22" spans="3:7" x14ac:dyDescent="0.25">
      <c r="D22" t="s">
        <v>26</v>
      </c>
      <c r="E22" s="1">
        <f>SUM(E18:E21)</f>
        <v>82</v>
      </c>
      <c r="F22" s="1">
        <f>SUM(F18:F21)</f>
        <v>88</v>
      </c>
      <c r="G22" s="1">
        <f>SUM(G18:G21)</f>
        <v>130.9</v>
      </c>
    </row>
  </sheetData>
  <pageMargins left="0.7" right="0.7" top="0.75" bottom="0.75" header="0.3" footer="0.3"/>
  <pageSetup paperSize="9" orientation="portrait" r:id="rId1"/>
  <ignoredErrors>
    <ignoredError sqref="F22:G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DA05-698F-4281-8A0C-8EEECD474001}">
  <sheetPr codeName="Sheet3"/>
  <dimension ref="B1:V15"/>
  <sheetViews>
    <sheetView workbookViewId="0">
      <selection activeCell="B1" sqref="B1:F12"/>
    </sheetView>
  </sheetViews>
  <sheetFormatPr defaultRowHeight="13.8" x14ac:dyDescent="0.25"/>
  <cols>
    <col min="2" max="2" width="17.8984375" bestFit="1" customWidth="1"/>
    <col min="3" max="3" width="14.69921875" bestFit="1" customWidth="1"/>
    <col min="4" max="4" width="16.3984375" bestFit="1" customWidth="1"/>
    <col min="8" max="9" width="12.59765625" bestFit="1" customWidth="1"/>
    <col min="10" max="10" width="16.3984375" bestFit="1" customWidth="1"/>
    <col min="11" max="11" width="12.59765625" style="3" bestFit="1" customWidth="1"/>
    <col min="12" max="12" width="16.3984375" bestFit="1" customWidth="1"/>
    <col min="13" max="14" width="16.3984375" customWidth="1"/>
    <col min="16" max="16" width="9.8984375" bestFit="1" customWidth="1"/>
    <col min="17" max="17" width="9.09765625" bestFit="1" customWidth="1"/>
    <col min="18" max="18" width="9.8984375" bestFit="1" customWidth="1"/>
    <col min="19" max="19" width="9.09765625" bestFit="1" customWidth="1"/>
    <col min="20" max="20" width="9.8984375" bestFit="1" customWidth="1"/>
    <col min="21" max="21" width="9.09765625" bestFit="1" customWidth="1"/>
    <col min="22" max="22" width="9.8984375" bestFit="1" customWidth="1"/>
    <col min="29" max="29" width="10.8984375" bestFit="1" customWidth="1"/>
  </cols>
  <sheetData>
    <row r="1" spans="2:22" x14ac:dyDescent="0.25">
      <c r="B1" t="s">
        <v>53</v>
      </c>
    </row>
    <row r="2" spans="2:22" x14ac:dyDescent="0.25">
      <c r="B2" t="s">
        <v>54</v>
      </c>
    </row>
    <row r="3" spans="2:22" x14ac:dyDescent="0.25">
      <c r="B3" t="s">
        <v>55</v>
      </c>
    </row>
    <row r="5" spans="2:22" x14ac:dyDescent="0.25">
      <c r="D5">
        <v>2022</v>
      </c>
      <c r="E5">
        <v>2025</v>
      </c>
      <c r="F5">
        <v>2030</v>
      </c>
      <c r="H5" s="2"/>
      <c r="J5" s="3"/>
      <c r="P5" s="2"/>
      <c r="R5" s="2"/>
      <c r="T5" s="2"/>
      <c r="V5" s="2"/>
    </row>
    <row r="6" spans="2:22" x14ac:dyDescent="0.25">
      <c r="B6" t="s">
        <v>18</v>
      </c>
      <c r="C6" t="s">
        <v>2</v>
      </c>
      <c r="D6" s="1">
        <v>11.523000000000001</v>
      </c>
      <c r="E6" s="1">
        <f>'Tuuli ja aurinko - Wind &amp; Solar'!I12</f>
        <v>25.2</v>
      </c>
      <c r="F6" s="1">
        <f>'Tuuli ja aurinko - Wind &amp; Solar'!N12</f>
        <v>67.8</v>
      </c>
      <c r="G6" s="1"/>
      <c r="H6" s="8"/>
      <c r="J6" s="4"/>
      <c r="K6" s="4"/>
      <c r="P6" s="2"/>
      <c r="R6" s="2"/>
      <c r="T6" s="2"/>
      <c r="V6" s="2"/>
    </row>
    <row r="7" spans="2:22" x14ac:dyDescent="0.25">
      <c r="B7" t="s">
        <v>19</v>
      </c>
      <c r="C7" t="s">
        <v>3</v>
      </c>
      <c r="D7" s="9">
        <v>0.41400000000000003</v>
      </c>
      <c r="E7" s="1">
        <f>'Tuuli ja aurinko - Wind &amp; Solar'!I13</f>
        <v>2.4</v>
      </c>
      <c r="F7" s="1">
        <f>'Tuuli ja aurinko - Wind &amp; Solar'!N13</f>
        <v>9.6</v>
      </c>
      <c r="G7" s="1"/>
      <c r="H7" s="8"/>
      <c r="J7" s="4"/>
      <c r="K7" s="4"/>
      <c r="P7" s="2"/>
      <c r="R7" s="2"/>
      <c r="T7" s="2"/>
      <c r="V7" s="2"/>
    </row>
    <row r="8" spans="2:22" x14ac:dyDescent="0.25">
      <c r="B8" t="s">
        <v>20</v>
      </c>
      <c r="C8" t="s">
        <v>4</v>
      </c>
      <c r="D8" s="1">
        <v>13.317</v>
      </c>
      <c r="E8" s="1">
        <v>14</v>
      </c>
      <c r="F8" s="1">
        <v>14</v>
      </c>
      <c r="G8" s="1"/>
      <c r="H8" s="8"/>
      <c r="J8" s="4"/>
      <c r="P8" s="2"/>
      <c r="R8" s="2"/>
      <c r="T8" s="2"/>
      <c r="V8" s="2"/>
    </row>
    <row r="9" spans="2:22" x14ac:dyDescent="0.25">
      <c r="B9" t="s">
        <v>21</v>
      </c>
      <c r="C9" t="s">
        <v>6</v>
      </c>
      <c r="D9" s="1">
        <v>19.596000000000004</v>
      </c>
      <c r="E9" s="1">
        <v>17</v>
      </c>
      <c r="F9" s="1">
        <v>14</v>
      </c>
      <c r="G9" s="1"/>
      <c r="H9" s="8"/>
      <c r="J9" s="4"/>
    </row>
    <row r="10" spans="2:22" x14ac:dyDescent="0.25">
      <c r="B10" t="s">
        <v>22</v>
      </c>
      <c r="C10" t="s">
        <v>5</v>
      </c>
      <c r="D10" s="1">
        <v>24.15</v>
      </c>
      <c r="E10" s="1">
        <v>33</v>
      </c>
      <c r="F10" s="1">
        <v>34</v>
      </c>
      <c r="G10" s="1"/>
      <c r="H10" s="8"/>
      <c r="J10" s="4"/>
    </row>
    <row r="11" spans="2:22" x14ac:dyDescent="0.25">
      <c r="B11" t="s">
        <v>56</v>
      </c>
      <c r="C11" t="s">
        <v>25</v>
      </c>
      <c r="D11" s="1">
        <f>SUM(D6:D10)</f>
        <v>69</v>
      </c>
      <c r="E11" s="1">
        <f>SUM(E6:E10)</f>
        <v>91.6</v>
      </c>
      <c r="F11" s="1">
        <f>SUM(F6:F10)</f>
        <v>139.39999999999998</v>
      </c>
      <c r="K11" s="4"/>
    </row>
    <row r="12" spans="2:22" x14ac:dyDescent="0.25">
      <c r="B12" t="s">
        <v>57</v>
      </c>
      <c r="C12" t="s">
        <v>47</v>
      </c>
      <c r="D12" s="1">
        <v>82</v>
      </c>
      <c r="E12" s="1">
        <f>'Kulutus - Consumption'!F22</f>
        <v>88</v>
      </c>
      <c r="F12" s="1">
        <f>'Kulutus - Consumption'!G22</f>
        <v>130.9</v>
      </c>
    </row>
    <row r="15" spans="2:22" x14ac:dyDescent="0.25">
      <c r="R1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B315-086D-43F6-AD9E-ED73959859BB}">
  <sheetPr codeName="Sheet1"/>
  <dimension ref="B1:AH19"/>
  <sheetViews>
    <sheetView zoomScaleNormal="100" workbookViewId="0">
      <selection activeCell="B1" sqref="B1:N14"/>
    </sheetView>
  </sheetViews>
  <sheetFormatPr defaultRowHeight="13.8" x14ac:dyDescent="0.25"/>
  <cols>
    <col min="2" max="2" width="15.8984375" customWidth="1"/>
    <col min="3" max="3" width="45.5" customWidth="1"/>
    <col min="4" max="4" width="37.69921875" customWidth="1"/>
    <col min="5" max="5" width="39.09765625" customWidth="1"/>
    <col min="6" max="6" width="9.8984375" bestFit="1" customWidth="1"/>
  </cols>
  <sheetData>
    <row r="1" spans="2:34" x14ac:dyDescent="0.25">
      <c r="B1" t="s">
        <v>53</v>
      </c>
    </row>
    <row r="2" spans="2:34" x14ac:dyDescent="0.25">
      <c r="B2" t="s">
        <v>54</v>
      </c>
    </row>
    <row r="3" spans="2:34" x14ac:dyDescent="0.25">
      <c r="B3" t="s">
        <v>55</v>
      </c>
      <c r="K3" s="3"/>
    </row>
    <row r="4" spans="2:34" x14ac:dyDescent="0.25">
      <c r="K4" s="3"/>
    </row>
    <row r="5" spans="2:34" x14ac:dyDescent="0.25">
      <c r="F5" s="3">
        <v>2022</v>
      </c>
      <c r="G5" s="3">
        <v>2023</v>
      </c>
      <c r="H5" s="3">
        <v>2024</v>
      </c>
      <c r="I5" s="3">
        <v>2025</v>
      </c>
      <c r="J5" s="3">
        <v>2026</v>
      </c>
      <c r="K5" s="3">
        <v>2027</v>
      </c>
      <c r="L5" s="3">
        <v>2028</v>
      </c>
      <c r="M5" s="3">
        <v>2029</v>
      </c>
      <c r="N5" s="3">
        <v>2030</v>
      </c>
    </row>
    <row r="6" spans="2:34" x14ac:dyDescent="0.25">
      <c r="B6" t="s">
        <v>51</v>
      </c>
      <c r="C6" t="s">
        <v>23</v>
      </c>
      <c r="D6" t="s">
        <v>30</v>
      </c>
      <c r="E6" t="s">
        <v>8</v>
      </c>
      <c r="F6" s="3">
        <v>3300</v>
      </c>
      <c r="G6" s="3">
        <v>5200</v>
      </c>
      <c r="H6" s="3">
        <v>6700</v>
      </c>
      <c r="I6" s="4">
        <v>8000</v>
      </c>
      <c r="J6" s="4">
        <v>9500</v>
      </c>
      <c r="K6" s="4">
        <v>10900</v>
      </c>
      <c r="L6" s="4">
        <v>13900</v>
      </c>
      <c r="M6" s="4">
        <v>17500</v>
      </c>
      <c r="N6" s="4">
        <v>21200</v>
      </c>
      <c r="O6" s="1"/>
      <c r="P6" s="1"/>
      <c r="Q6" s="1"/>
    </row>
    <row r="7" spans="2:34" x14ac:dyDescent="0.25">
      <c r="C7" t="s">
        <v>37</v>
      </c>
      <c r="E7" s="11" t="s">
        <v>36</v>
      </c>
      <c r="F7" s="3">
        <v>3300</v>
      </c>
      <c r="G7" s="3">
        <v>5200</v>
      </c>
      <c r="H7" s="3">
        <v>6700</v>
      </c>
      <c r="I7" s="3">
        <v>8000</v>
      </c>
      <c r="J7" s="3">
        <v>9500</v>
      </c>
      <c r="K7" s="3">
        <v>10900</v>
      </c>
      <c r="L7" s="3">
        <v>11100</v>
      </c>
      <c r="M7" s="3">
        <v>11100</v>
      </c>
      <c r="N7" s="3">
        <v>11100</v>
      </c>
    </row>
    <row r="8" spans="2:34" x14ac:dyDescent="0.25">
      <c r="C8" t="s">
        <v>34</v>
      </c>
      <c r="E8" s="11" t="s">
        <v>35</v>
      </c>
      <c r="F8" s="3">
        <f>F6-F7</f>
        <v>0</v>
      </c>
      <c r="G8" s="3">
        <f t="shared" ref="G8:N8" si="0">G6-G7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2800</v>
      </c>
      <c r="M8" s="3">
        <f t="shared" si="0"/>
        <v>6400</v>
      </c>
      <c r="N8" s="3">
        <f t="shared" si="0"/>
        <v>10100</v>
      </c>
    </row>
    <row r="9" spans="2:34" x14ac:dyDescent="0.25">
      <c r="B9" t="s">
        <v>19</v>
      </c>
      <c r="C9" t="s">
        <v>48</v>
      </c>
      <c r="D9" t="s">
        <v>31</v>
      </c>
      <c r="E9" t="s">
        <v>45</v>
      </c>
      <c r="F9" s="4">
        <v>0</v>
      </c>
      <c r="G9" s="4">
        <v>0</v>
      </c>
      <c r="H9" s="4">
        <v>0</v>
      </c>
      <c r="I9" s="4">
        <v>200</v>
      </c>
      <c r="J9" s="4">
        <v>1400</v>
      </c>
      <c r="K9" s="4">
        <v>3200</v>
      </c>
      <c r="L9" s="4">
        <v>4300</v>
      </c>
      <c r="M9" s="4">
        <v>5300</v>
      </c>
      <c r="N9" s="4">
        <v>6000</v>
      </c>
      <c r="O9" s="4"/>
      <c r="R9" s="1"/>
      <c r="S9" s="1"/>
      <c r="T9" s="1"/>
      <c r="U9" s="1"/>
      <c r="V9" s="1"/>
      <c r="W9" s="1"/>
      <c r="X9" s="1"/>
      <c r="Y9" s="1"/>
      <c r="Z9" s="1"/>
    </row>
    <row r="10" spans="2:34" x14ac:dyDescent="0.25">
      <c r="C10" t="s">
        <v>49</v>
      </c>
      <c r="E10" t="s">
        <v>46</v>
      </c>
      <c r="F10" s="4">
        <v>358</v>
      </c>
      <c r="G10" s="4">
        <v>635</v>
      </c>
      <c r="H10" s="4">
        <v>1000</v>
      </c>
      <c r="I10" s="4">
        <v>1400</v>
      </c>
      <c r="J10" s="4">
        <v>1700</v>
      </c>
      <c r="K10" s="4">
        <v>2100</v>
      </c>
      <c r="L10" s="4">
        <v>2400</v>
      </c>
      <c r="M10" s="4">
        <v>2800</v>
      </c>
      <c r="N10" s="4">
        <v>3100</v>
      </c>
      <c r="O10" s="4"/>
    </row>
    <row r="11" spans="2:34" x14ac:dyDescent="0.25">
      <c r="C11" t="s">
        <v>50</v>
      </c>
      <c r="E11" t="s">
        <v>31</v>
      </c>
      <c r="F11" s="4">
        <f>F9+F10</f>
        <v>358</v>
      </c>
      <c r="G11" s="4">
        <f t="shared" ref="G11:N11" si="1">G9+G10</f>
        <v>635</v>
      </c>
      <c r="H11" s="4">
        <f t="shared" si="1"/>
        <v>1000</v>
      </c>
      <c r="I11" s="4">
        <f t="shared" si="1"/>
        <v>1600</v>
      </c>
      <c r="J11" s="4">
        <f t="shared" si="1"/>
        <v>3100</v>
      </c>
      <c r="K11" s="4">
        <f t="shared" si="1"/>
        <v>5300</v>
      </c>
      <c r="L11" s="4">
        <f t="shared" si="1"/>
        <v>6700</v>
      </c>
      <c r="M11" s="4">
        <f t="shared" si="1"/>
        <v>8100</v>
      </c>
      <c r="N11" s="4">
        <f t="shared" si="1"/>
        <v>9100</v>
      </c>
      <c r="O11" s="4"/>
    </row>
    <row r="12" spans="2:34" x14ac:dyDescent="0.25">
      <c r="C12" t="s">
        <v>24</v>
      </c>
      <c r="E12" t="s">
        <v>7</v>
      </c>
      <c r="F12" s="6">
        <v>11.545</v>
      </c>
      <c r="G12" s="6">
        <v>14.47</v>
      </c>
      <c r="H12" s="6">
        <v>21.1</v>
      </c>
      <c r="I12" s="6">
        <v>25.2</v>
      </c>
      <c r="J12" s="6">
        <v>29.9</v>
      </c>
      <c r="K12" s="6">
        <v>34.9</v>
      </c>
      <c r="L12" s="6">
        <v>44.5</v>
      </c>
      <c r="M12" s="6">
        <v>56</v>
      </c>
      <c r="N12" s="6">
        <v>67.8</v>
      </c>
    </row>
    <row r="13" spans="2:34" x14ac:dyDescent="0.25">
      <c r="C13" t="s">
        <v>24</v>
      </c>
      <c r="E13" t="s">
        <v>7</v>
      </c>
      <c r="F13" s="5">
        <v>0.38</v>
      </c>
      <c r="G13" s="5">
        <v>0.83220000000000005</v>
      </c>
      <c r="H13" s="5">
        <v>1.3</v>
      </c>
      <c r="I13" s="5">
        <v>2.4</v>
      </c>
      <c r="J13" s="5">
        <v>4.2</v>
      </c>
      <c r="K13" s="5">
        <v>6</v>
      </c>
      <c r="L13" s="5">
        <v>7.4</v>
      </c>
      <c r="M13" s="5">
        <v>8.6</v>
      </c>
      <c r="N13" s="5">
        <v>9.6</v>
      </c>
    </row>
    <row r="14" spans="2:34" x14ac:dyDescent="0.25">
      <c r="C14" t="s">
        <v>24</v>
      </c>
      <c r="E14" t="s">
        <v>29</v>
      </c>
      <c r="F14" s="6">
        <f>F12+F13</f>
        <v>11.925000000000001</v>
      </c>
      <c r="G14" s="6">
        <f t="shared" ref="G14:N14" si="2">G12+G13</f>
        <v>15.302200000000001</v>
      </c>
      <c r="H14" s="6">
        <f t="shared" si="2"/>
        <v>22.400000000000002</v>
      </c>
      <c r="I14" s="6">
        <f t="shared" si="2"/>
        <v>27.599999999999998</v>
      </c>
      <c r="J14" s="6">
        <f t="shared" si="2"/>
        <v>34.1</v>
      </c>
      <c r="K14" s="6">
        <f t="shared" si="2"/>
        <v>40.9</v>
      </c>
      <c r="L14" s="6">
        <f t="shared" si="2"/>
        <v>51.9</v>
      </c>
      <c r="M14" s="6">
        <f t="shared" si="2"/>
        <v>64.599999999999994</v>
      </c>
      <c r="N14" s="6">
        <f t="shared" si="2"/>
        <v>77.399999999999991</v>
      </c>
    </row>
    <row r="15" spans="2:34" x14ac:dyDescent="0.25">
      <c r="F15" s="3"/>
      <c r="G15" s="3"/>
      <c r="H15" s="3"/>
      <c r="I15" s="3"/>
      <c r="J15" s="3"/>
      <c r="K15" s="3"/>
      <c r="L15" s="3"/>
      <c r="M15" s="3"/>
      <c r="N15" s="3"/>
      <c r="AD15" s="3"/>
      <c r="AE15" s="3"/>
      <c r="AF15" s="3"/>
      <c r="AG15" s="3"/>
      <c r="AH15" s="3"/>
    </row>
    <row r="16" spans="2:34" x14ac:dyDescent="0.25">
      <c r="F16" s="12"/>
      <c r="G16" s="12"/>
      <c r="H16" s="12"/>
      <c r="I16" s="12"/>
      <c r="J16" s="12"/>
      <c r="K16" s="12"/>
      <c r="L16" s="12"/>
      <c r="M16" s="12"/>
      <c r="N16" s="12"/>
    </row>
    <row r="17" spans="6:14" x14ac:dyDescent="0.25">
      <c r="F17" s="12"/>
      <c r="G17" s="12"/>
      <c r="H17" s="12"/>
      <c r="I17" s="12"/>
      <c r="J17" s="12"/>
      <c r="K17" s="12"/>
      <c r="L17" s="12"/>
      <c r="M17" s="12"/>
      <c r="N17" s="12"/>
    </row>
    <row r="19" spans="6:14" x14ac:dyDescent="0.25">
      <c r="F19" s="4"/>
      <c r="G19" s="4"/>
      <c r="H19" s="4"/>
      <c r="I19" s="4"/>
      <c r="J19" s="4"/>
      <c r="K19" s="4"/>
      <c r="L19" s="4"/>
      <c r="M19" s="4"/>
      <c r="N1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5A46-4095-420D-B17C-31C5E1B94038}">
  <sheetPr codeName="Sheet5"/>
  <dimension ref="B1:O7"/>
  <sheetViews>
    <sheetView tabSelected="1" workbookViewId="0">
      <selection activeCell="B1" sqref="B1"/>
    </sheetView>
  </sheetViews>
  <sheetFormatPr defaultRowHeight="13.8" x14ac:dyDescent="0.25"/>
  <sheetData>
    <row r="1" spans="2:15" x14ac:dyDescent="0.25">
      <c r="B1" t="s">
        <v>53</v>
      </c>
    </row>
    <row r="2" spans="2:15" x14ac:dyDescent="0.25">
      <c r="B2" t="s">
        <v>54</v>
      </c>
    </row>
    <row r="3" spans="2:15" x14ac:dyDescent="0.25">
      <c r="B3" t="s">
        <v>55</v>
      </c>
      <c r="K3" s="3"/>
    </row>
    <row r="5" spans="2:15" x14ac:dyDescent="0.25">
      <c r="D5">
        <v>2019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</row>
    <row r="6" spans="2:15" x14ac:dyDescent="0.25">
      <c r="B6" t="s">
        <v>43</v>
      </c>
      <c r="C6" t="s">
        <v>41</v>
      </c>
      <c r="D6">
        <v>-20</v>
      </c>
      <c r="E6">
        <v>-15.1</v>
      </c>
      <c r="F6">
        <v>-17.8</v>
      </c>
      <c r="G6">
        <v>-12.5</v>
      </c>
      <c r="H6">
        <v>-1.8</v>
      </c>
    </row>
    <row r="7" spans="2:15" x14ac:dyDescent="0.25">
      <c r="B7" t="s">
        <v>44</v>
      </c>
      <c r="C7" t="s">
        <v>42</v>
      </c>
      <c r="I7">
        <v>0.5</v>
      </c>
      <c r="J7" s="9">
        <f>'Tuotanto - Production'!E11-'Tuotanto - Production'!E12</f>
        <v>3.5999999999999943</v>
      </c>
      <c r="K7" s="9">
        <v>5</v>
      </c>
      <c r="L7" s="9">
        <v>7</v>
      </c>
      <c r="M7" s="9">
        <v>8.5</v>
      </c>
      <c r="N7" s="9">
        <v>8.5</v>
      </c>
      <c r="O7" s="9">
        <f>'Tuotanto - Production'!F11-'Kulutus - Consumption'!G22</f>
        <v>8.4999999999999716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87EDD8C55E54D80759865D9542B69" ma:contentTypeVersion="15" ma:contentTypeDescription="Create a new document." ma:contentTypeScope="" ma:versionID="8ab830bd2b815f3d3cf140884f17572a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5e459ecd623a8922ca9a01a983f56ded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D47760-E627-4C02-9070-D0835E6AC142}"/>
</file>

<file path=customXml/itemProps2.xml><?xml version="1.0" encoding="utf-8"?>
<ds:datastoreItem xmlns:ds="http://schemas.openxmlformats.org/officeDocument/2006/customXml" ds:itemID="{D9F6BDA1-45ED-4AF9-B4A8-4A8D47A2F106}"/>
</file>

<file path=customXml/itemProps3.xml><?xml version="1.0" encoding="utf-8"?>
<ds:datastoreItem xmlns:ds="http://schemas.openxmlformats.org/officeDocument/2006/customXml" ds:itemID="{5E76502D-86F7-4005-B5E3-A571737D7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Disclaimer</vt:lpstr>
      <vt:lpstr>Kulutus - Consumption</vt:lpstr>
      <vt:lpstr>Tuotanto - Production</vt:lpstr>
      <vt:lpstr>Tuuli ja aurinko - Wind &amp; Solar</vt:lpstr>
      <vt:lpstr>Sähkötase - electricity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Kuusi Risto</dc:creator>
  <cp:lastModifiedBy>Christian Holtz</cp:lastModifiedBy>
  <dcterms:created xsi:type="dcterms:W3CDTF">2023-01-03T12:18:55Z</dcterms:created>
  <dcterms:modified xsi:type="dcterms:W3CDTF">2024-09-30T12:42:46Z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</Properties>
</file>