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loopia2159547.sharepoint.com/sites/MerlinMetis/Shared Documents/Uppdrag/Pågående uppdrag/74_Stockholm Exergi/Arbetsmaterial/"/>
    </mc:Choice>
  </mc:AlternateContent>
  <xr:revisionPtr revIDLastSave="274" documentId="8_{E425C6EC-03B8-4D9C-8F5A-8B98F520B9E1}" xr6:coauthVersionLast="47" xr6:coauthVersionMax="47" xr10:uidLastSave="{86459894-99FD-49ED-91F8-E92203EB4E28}"/>
  <bookViews>
    <workbookView xWindow="-23148" yWindow="-108" windowWidth="23256" windowHeight="12456" xr2:uid="{43EF8E7C-4BE2-AC45-9F61-8D8AFB9D6BE5}"/>
  </bookViews>
  <sheets>
    <sheet name="DSO value" sheetId="2" r:id="rId1"/>
    <sheet name="Inpu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H17" i="2" s="1"/>
  <c r="H2" i="2"/>
  <c r="H3" i="2"/>
  <c r="H4" i="2"/>
  <c r="H5" i="2"/>
  <c r="H6" i="2"/>
  <c r="H7" i="2"/>
  <c r="H8" i="2"/>
  <c r="H10" i="2"/>
  <c r="H11" i="2"/>
  <c r="H12" i="2"/>
  <c r="H13" i="2"/>
  <c r="H14" i="2"/>
  <c r="H15" i="2"/>
  <c r="H16" i="2"/>
  <c r="E4" i="2"/>
  <c r="E5" i="2" s="1"/>
  <c r="E3" i="2"/>
  <c r="H9" i="2" l="1"/>
  <c r="E6" i="2"/>
  <c r="E7" i="2" l="1"/>
  <c r="E8" i="2" l="1"/>
  <c r="E9" i="2" l="1"/>
  <c r="E10" i="2" l="1"/>
  <c r="E11" i="2" l="1"/>
  <c r="E12" i="2" l="1"/>
  <c r="E13" i="2" l="1"/>
  <c r="E14" i="2" l="1"/>
  <c r="E15" i="2" l="1"/>
  <c r="E16" i="2" l="1"/>
  <c r="E17" i="2" l="1"/>
  <c r="G3" i="2" l="1"/>
  <c r="G2" i="2"/>
  <c r="G1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  <c r="E6" i="1"/>
  <c r="D6" i="1"/>
  <c r="J6" i="1"/>
  <c r="G9" i="2" l="1"/>
  <c r="G16" i="2"/>
  <c r="G8" i="2"/>
  <c r="G7" i="2"/>
  <c r="G6" i="2"/>
  <c r="G13" i="2"/>
  <c r="G5" i="2"/>
  <c r="G15" i="2"/>
  <c r="G14" i="2"/>
  <c r="G12" i="2"/>
  <c r="G4" i="2"/>
  <c r="G11" i="2"/>
  <c r="G10" i="2"/>
  <c r="K12" i="1"/>
  <c r="K13" i="1" s="1"/>
  <c r="K14" i="1" s="1"/>
  <c r="K15" i="1" s="1"/>
  <c r="K16" i="1" s="1"/>
  <c r="K17" i="1" s="1"/>
  <c r="K18" i="1" s="1"/>
  <c r="K19" i="1" s="1"/>
  <c r="K20" i="1" s="1"/>
  <c r="K7" i="1"/>
  <c r="K8" i="1" s="1"/>
  <c r="K9" i="1" s="1"/>
  <c r="K10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E10" i="1"/>
  <c r="G10" i="1" s="1"/>
  <c r="J10" i="1" s="1"/>
  <c r="E7" i="1"/>
  <c r="G7" i="1" s="1"/>
  <c r="J7" i="1" s="1"/>
  <c r="D21" i="1"/>
  <c r="E21" i="1" s="1"/>
  <c r="G21" i="1" s="1"/>
  <c r="D20" i="1"/>
  <c r="E20" i="1" s="1"/>
  <c r="G20" i="1" s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J16" i="1" s="1"/>
  <c r="D15" i="1"/>
  <c r="E15" i="1" s="1"/>
  <c r="G15" i="1" s="1"/>
  <c r="J15" i="1" s="1"/>
  <c r="D14" i="1"/>
  <c r="E14" i="1" s="1"/>
  <c r="G14" i="1" s="1"/>
  <c r="J14" i="1" s="1"/>
  <c r="D13" i="1"/>
  <c r="E13" i="1" s="1"/>
  <c r="G13" i="1" s="1"/>
  <c r="D12" i="1"/>
  <c r="E12" i="1" s="1"/>
  <c r="G12" i="1" s="1"/>
  <c r="D11" i="1"/>
  <c r="E11" i="1" s="1"/>
  <c r="G11" i="1" s="1"/>
  <c r="D10" i="1"/>
  <c r="D9" i="1"/>
  <c r="E9" i="1" s="1"/>
  <c r="G9" i="1" s="1"/>
  <c r="J9" i="1" s="1"/>
  <c r="D8" i="1"/>
  <c r="E8" i="1" s="1"/>
  <c r="G8" i="1" s="1"/>
  <c r="J8" i="1" s="1"/>
  <c r="D7" i="1"/>
  <c r="G6" i="1"/>
  <c r="J17" i="1" l="1"/>
  <c r="J18" i="1"/>
  <c r="J19" i="1"/>
  <c r="J12" i="1"/>
  <c r="J13" i="1"/>
  <c r="J20" i="1"/>
  <c r="J21" i="1"/>
  <c r="J11" i="1"/>
</calcChain>
</file>

<file path=xl/sharedStrings.xml><?xml version="1.0" encoding="utf-8"?>
<sst xmlns="http://schemas.openxmlformats.org/spreadsheetml/2006/main" count="48" uniqueCount="33">
  <si>
    <t>Number of hours that the DSO service utilizes the BESS</t>
  </si>
  <si>
    <t>EUR/MW,h</t>
  </si>
  <si>
    <t>Revenue</t>
  </si>
  <si>
    <t>Costs</t>
  </si>
  <si>
    <r>
      <t>selected_months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</t>
    </r>
    <r>
      <rPr>
        <sz val="11"/>
        <color rgb="FFB5CEA8"/>
        <rFont val="Consolas"/>
        <charset val="1"/>
      </rPr>
      <t>12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1</t>
    </r>
    <r>
      <rPr>
        <sz val="11"/>
        <color rgb="FFCCCCCC"/>
        <rFont val="Consolas"/>
        <charset val="1"/>
      </rPr>
      <t>]</t>
    </r>
  </si>
  <si>
    <r>
      <t>two_hour_periods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[(</t>
    </r>
    <r>
      <rPr>
        <sz val="11"/>
        <color rgb="FFB5CEA8"/>
        <rFont val="Consolas"/>
        <charset val="1"/>
      </rPr>
      <t>7</t>
    </r>
    <r>
      <rPr>
        <sz val="11"/>
        <color rgb="FFCCCCCC"/>
        <rFont val="Consolas"/>
        <charset val="1"/>
      </rPr>
      <t xml:space="preserve">, </t>
    </r>
    <r>
      <rPr>
        <sz val="11"/>
        <color rgb="FFB5CEA8"/>
        <rFont val="Consolas"/>
        <charset val="1"/>
      </rPr>
      <t>9</t>
    </r>
    <r>
      <rPr>
        <sz val="11"/>
        <color rgb="FFCCCCCC"/>
        <rFont val="Consolas"/>
        <charset val="1"/>
      </rPr>
      <t>)]</t>
    </r>
  </si>
  <si>
    <r>
      <rPr>
        <sz val="11"/>
        <color rgb="FF9CDCFE"/>
        <rFont val="Consolas"/>
      </rPr>
      <t>selected_months</t>
    </r>
    <r>
      <rPr>
        <sz val="11"/>
        <color rgb="FFCCCCCC"/>
        <rFont val="Consolas"/>
      </rPr>
      <t xml:space="preserve"> </t>
    </r>
    <r>
      <rPr>
        <sz val="11"/>
        <color rgb="FFD4D4D4"/>
        <rFont val="Consolas"/>
      </rPr>
      <t>=</t>
    </r>
    <r>
      <rPr>
        <sz val="11"/>
        <color rgb="FFCCCCCC"/>
        <rFont val="Consolas"/>
      </rPr>
      <t xml:space="preserve"> [</t>
    </r>
    <r>
      <rPr>
        <sz val="11"/>
        <color rgb="FFB5CEA8"/>
        <rFont val="Consolas"/>
      </rPr>
      <t>12</t>
    </r>
    <r>
      <rPr>
        <sz val="11"/>
        <color rgb="FFCCCCCC"/>
        <rFont val="Consolas"/>
      </rPr>
      <t>,</t>
    </r>
    <r>
      <rPr>
        <sz val="11"/>
        <color rgb="FFB5CEA8"/>
        <rFont val="Consolas"/>
      </rPr>
      <t>1,2</t>
    </r>
    <r>
      <rPr>
        <sz val="11"/>
        <color rgb="FFCCCCCC"/>
        <rFont val="Consolas"/>
      </rPr>
      <t>]</t>
    </r>
  </si>
  <si>
    <r>
      <rPr>
        <sz val="11"/>
        <color rgb="FF9CDCFE"/>
        <rFont val="Consolas"/>
      </rPr>
      <t>selected_months</t>
    </r>
    <r>
      <rPr>
        <sz val="11"/>
        <color rgb="FFCCCCCC"/>
        <rFont val="Consolas"/>
      </rPr>
      <t xml:space="preserve"> </t>
    </r>
    <r>
      <rPr>
        <sz val="11"/>
        <color rgb="FFD4D4D4"/>
        <rFont val="Consolas"/>
      </rPr>
      <t>=</t>
    </r>
    <r>
      <rPr>
        <sz val="11"/>
        <color rgb="FFCCCCCC"/>
        <rFont val="Consolas"/>
      </rPr>
      <t xml:space="preserve"> [11,</t>
    </r>
    <r>
      <rPr>
        <sz val="11"/>
        <color rgb="FFB5CEA8"/>
        <rFont val="Consolas"/>
      </rPr>
      <t>12</t>
    </r>
    <r>
      <rPr>
        <sz val="11"/>
        <color rgb="FFCCCCCC"/>
        <rFont val="Consolas"/>
      </rPr>
      <t>,</t>
    </r>
    <r>
      <rPr>
        <sz val="11"/>
        <color rgb="FFB5CEA8"/>
        <rFont val="Consolas"/>
      </rPr>
      <t>1,2</t>
    </r>
    <r>
      <rPr>
        <sz val="11"/>
        <color rgb="FFCCCCCC"/>
        <rFont val="Consolas"/>
      </rPr>
      <t>]</t>
    </r>
  </si>
  <si>
    <r>
      <t>two_hour_periods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[(</t>
    </r>
    <r>
      <rPr>
        <sz val="11"/>
        <color rgb="FFB5CEA8"/>
        <rFont val="Consolas"/>
        <charset val="1"/>
      </rPr>
      <t>7</t>
    </r>
    <r>
      <rPr>
        <sz val="11"/>
        <color rgb="FFCCCCCC"/>
        <rFont val="Consolas"/>
        <charset val="1"/>
      </rPr>
      <t xml:space="preserve">, </t>
    </r>
    <r>
      <rPr>
        <sz val="11"/>
        <color rgb="FFB5CEA8"/>
        <rFont val="Consolas"/>
        <charset val="1"/>
      </rPr>
      <t>9</t>
    </r>
    <r>
      <rPr>
        <sz val="11"/>
        <color rgb="FFCCCCCC"/>
        <rFont val="Consolas"/>
        <charset val="1"/>
      </rPr>
      <t>),(</t>
    </r>
    <r>
      <rPr>
        <sz val="11"/>
        <color rgb="FFB5CEA8"/>
        <rFont val="Consolas"/>
        <charset val="1"/>
      </rPr>
      <t>17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18</t>
    </r>
    <r>
      <rPr>
        <sz val="11"/>
        <color rgb="FFCCCCCC"/>
        <rFont val="Consolas"/>
        <charset val="1"/>
      </rPr>
      <t>)]</t>
    </r>
  </si>
  <si>
    <r>
      <rPr>
        <sz val="11"/>
        <color rgb="FF9CDCFE"/>
        <rFont val="Consolas"/>
      </rPr>
      <t>two_hour_periods</t>
    </r>
    <r>
      <rPr>
        <sz val="11"/>
        <color rgb="FFCCCCCC"/>
        <rFont val="Consolas"/>
      </rPr>
      <t xml:space="preserve"> </t>
    </r>
    <r>
      <rPr>
        <sz val="11"/>
        <color rgb="FFD4D4D4"/>
        <rFont val="Consolas"/>
      </rPr>
      <t>=</t>
    </r>
    <r>
      <rPr>
        <sz val="11"/>
        <color rgb="FFCCCCCC"/>
        <rFont val="Consolas"/>
      </rPr>
      <t xml:space="preserve"> [(</t>
    </r>
    <r>
      <rPr>
        <sz val="11"/>
        <color rgb="FFB5CEA8"/>
        <rFont val="Consolas"/>
      </rPr>
      <t>7</t>
    </r>
    <r>
      <rPr>
        <sz val="11"/>
        <color rgb="FFCCCCCC"/>
        <rFont val="Consolas"/>
      </rPr>
      <t xml:space="preserve">, </t>
    </r>
    <r>
      <rPr>
        <sz val="11"/>
        <color rgb="FFB5CEA8"/>
        <rFont val="Consolas"/>
      </rPr>
      <t>9</t>
    </r>
    <r>
      <rPr>
        <sz val="11"/>
        <color rgb="FFCCCCCC"/>
        <rFont val="Consolas"/>
      </rPr>
      <t>),(</t>
    </r>
    <r>
      <rPr>
        <sz val="11"/>
        <color rgb="FFB5CEA8"/>
        <rFont val="Consolas"/>
      </rPr>
      <t>17</t>
    </r>
    <r>
      <rPr>
        <sz val="11"/>
        <color rgb="FFCCCCCC"/>
        <rFont val="Consolas"/>
      </rPr>
      <t>,</t>
    </r>
    <r>
      <rPr>
        <sz val="11"/>
        <color rgb="FFB5CEA8"/>
        <rFont val="Consolas"/>
      </rPr>
      <t>19</t>
    </r>
    <r>
      <rPr>
        <sz val="11"/>
        <color rgb="FFCCCCCC"/>
        <rFont val="Consolas"/>
      </rPr>
      <t>)]</t>
    </r>
  </si>
  <si>
    <r>
      <rPr>
        <sz val="11"/>
        <color rgb="FF9CDCFE"/>
        <rFont val="Consolas"/>
      </rPr>
      <t>two_hour_periods</t>
    </r>
    <r>
      <rPr>
        <sz val="11"/>
        <color rgb="FFCCCCCC"/>
        <rFont val="Consolas"/>
      </rPr>
      <t xml:space="preserve"> </t>
    </r>
    <r>
      <rPr>
        <sz val="11"/>
        <color rgb="FFD4D4D4"/>
        <rFont val="Consolas"/>
      </rPr>
      <t>=</t>
    </r>
    <r>
      <rPr>
        <sz val="11"/>
        <color rgb="FFCCCCCC"/>
        <rFont val="Consolas"/>
      </rPr>
      <t xml:space="preserve"> [(</t>
    </r>
    <r>
      <rPr>
        <sz val="11"/>
        <color rgb="FFB5CEA8"/>
        <rFont val="Consolas"/>
      </rPr>
      <t>7</t>
    </r>
    <r>
      <rPr>
        <sz val="11"/>
        <color rgb="FFCCCCCC"/>
        <rFont val="Consolas"/>
      </rPr>
      <t xml:space="preserve">, </t>
    </r>
    <r>
      <rPr>
        <sz val="11"/>
        <color rgb="FFB5CEA8"/>
        <rFont val="Consolas"/>
      </rPr>
      <t>9</t>
    </r>
    <r>
      <rPr>
        <sz val="11"/>
        <color rgb="FFCCCCCC"/>
        <rFont val="Consolas"/>
      </rPr>
      <t>),(</t>
    </r>
    <r>
      <rPr>
        <sz val="11"/>
        <color rgb="FFB5CEA8"/>
        <rFont val="Consolas"/>
      </rPr>
      <t>17</t>
    </r>
    <r>
      <rPr>
        <sz val="11"/>
        <color rgb="FFCCCCCC"/>
        <rFont val="Consolas"/>
      </rPr>
      <t>,20)]</t>
    </r>
  </si>
  <si>
    <r>
      <t>selected_months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</t>
    </r>
    <r>
      <rPr>
        <sz val="11"/>
        <color rgb="FFB5CEA8"/>
        <rFont val="Consolas"/>
        <charset val="1"/>
      </rPr>
      <t>11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12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1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2</t>
    </r>
    <r>
      <rPr>
        <sz val="11"/>
        <color rgb="FFCCCCCC"/>
        <rFont val="Consolas"/>
        <charset val="1"/>
      </rPr>
      <t>]</t>
    </r>
  </si>
  <si>
    <r>
      <t>two_hour_periods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[(</t>
    </r>
    <r>
      <rPr>
        <sz val="11"/>
        <color rgb="FFB5CEA8"/>
        <rFont val="Consolas"/>
        <charset val="1"/>
      </rPr>
      <t>7</t>
    </r>
    <r>
      <rPr>
        <sz val="11"/>
        <color rgb="FFCCCCCC"/>
        <rFont val="Consolas"/>
        <charset val="1"/>
      </rPr>
      <t xml:space="preserve">, </t>
    </r>
    <r>
      <rPr>
        <sz val="11"/>
        <color rgb="FFB5CEA8"/>
        <rFont val="Consolas"/>
        <charset val="1"/>
      </rPr>
      <t>9</t>
    </r>
    <r>
      <rPr>
        <sz val="11"/>
        <color rgb="FFCCCCCC"/>
        <rFont val="Consolas"/>
        <charset val="1"/>
      </rPr>
      <t>),(</t>
    </r>
    <r>
      <rPr>
        <sz val="11"/>
        <color rgb="FFB5CEA8"/>
        <rFont val="Consolas"/>
        <charset val="1"/>
      </rPr>
      <t>17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19</t>
    </r>
    <r>
      <rPr>
        <sz val="11"/>
        <color rgb="FFCCCCCC"/>
        <rFont val="Consolas"/>
        <charset val="1"/>
      </rPr>
      <t>)]</t>
    </r>
  </si>
  <si>
    <r>
      <t>two_hour_periods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[(</t>
    </r>
    <r>
      <rPr>
        <sz val="11"/>
        <color rgb="FFB5CEA8"/>
        <rFont val="Consolas"/>
        <charset val="1"/>
      </rPr>
      <t>7</t>
    </r>
    <r>
      <rPr>
        <sz val="11"/>
        <color rgb="FFCCCCCC"/>
        <rFont val="Consolas"/>
        <charset val="1"/>
      </rPr>
      <t xml:space="preserve">, </t>
    </r>
    <r>
      <rPr>
        <sz val="11"/>
        <color rgb="FFB5CEA8"/>
        <rFont val="Consolas"/>
        <charset val="1"/>
      </rPr>
      <t>9</t>
    </r>
    <r>
      <rPr>
        <sz val="11"/>
        <color rgb="FFCCCCCC"/>
        <rFont val="Consolas"/>
        <charset val="1"/>
      </rPr>
      <t>),(</t>
    </r>
    <r>
      <rPr>
        <sz val="11"/>
        <color rgb="FFB5CEA8"/>
        <rFont val="Consolas"/>
        <charset val="1"/>
      </rPr>
      <t>17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20</t>
    </r>
    <r>
      <rPr>
        <sz val="11"/>
        <color rgb="FFCCCCCC"/>
        <rFont val="Consolas"/>
        <charset val="1"/>
      </rPr>
      <t>)]</t>
    </r>
  </si>
  <si>
    <r>
      <t>selected_months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</t>
    </r>
    <r>
      <rPr>
        <sz val="11"/>
        <color rgb="FFB5CEA8"/>
        <rFont val="Consolas"/>
        <charset val="1"/>
      </rPr>
      <t>11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12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1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2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3</t>
    </r>
    <r>
      <rPr>
        <sz val="11"/>
        <color rgb="FFCCCCCC"/>
        <rFont val="Consolas"/>
        <charset val="1"/>
      </rPr>
      <t>]</t>
    </r>
  </si>
  <si>
    <r>
      <rPr>
        <sz val="11"/>
        <color rgb="FF9CDCFE"/>
        <rFont val="Consolas"/>
      </rPr>
      <t>two_hour_periods</t>
    </r>
    <r>
      <rPr>
        <sz val="11"/>
        <color rgb="FFCCCCCC"/>
        <rFont val="Consolas"/>
      </rPr>
      <t xml:space="preserve"> </t>
    </r>
    <r>
      <rPr>
        <sz val="11"/>
        <color rgb="FFD4D4D4"/>
        <rFont val="Consolas"/>
      </rPr>
      <t>=</t>
    </r>
    <r>
      <rPr>
        <sz val="11"/>
        <color rgb="FFCCCCCC"/>
        <rFont val="Consolas"/>
      </rPr>
      <t xml:space="preserve"> [(</t>
    </r>
    <r>
      <rPr>
        <sz val="11"/>
        <color rgb="FFB5CEA8"/>
        <rFont val="Consolas"/>
      </rPr>
      <t>7</t>
    </r>
    <r>
      <rPr>
        <sz val="11"/>
        <color rgb="FFCCCCCC"/>
        <rFont val="Consolas"/>
      </rPr>
      <t xml:space="preserve">, </t>
    </r>
    <r>
      <rPr>
        <sz val="11"/>
        <color rgb="FFB5CEA8"/>
        <rFont val="Consolas"/>
      </rPr>
      <t>9</t>
    </r>
    <r>
      <rPr>
        <sz val="11"/>
        <color rgb="FFCCCCCC"/>
        <rFont val="Consolas"/>
      </rPr>
      <t>),(</t>
    </r>
    <r>
      <rPr>
        <sz val="11"/>
        <color rgb="FFB5CEA8"/>
        <rFont val="Consolas"/>
      </rPr>
      <t>17</t>
    </r>
    <r>
      <rPr>
        <sz val="11"/>
        <color rgb="FFCCCCCC"/>
        <rFont val="Consolas"/>
      </rPr>
      <t>,19)]</t>
    </r>
  </si>
  <si>
    <r>
      <t>two_hour_periods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[(</t>
    </r>
    <r>
      <rPr>
        <sz val="11"/>
        <color rgb="FFB5CEA8"/>
        <rFont val="Consolas"/>
        <charset val="1"/>
      </rPr>
      <t>7</t>
    </r>
    <r>
      <rPr>
        <sz val="11"/>
        <color rgb="FFCCCCCC"/>
        <rFont val="Consolas"/>
        <charset val="1"/>
      </rPr>
      <t xml:space="preserve">, </t>
    </r>
    <r>
      <rPr>
        <sz val="11"/>
        <color rgb="FFB5CEA8"/>
        <rFont val="Consolas"/>
        <charset val="1"/>
      </rPr>
      <t>9</t>
    </r>
    <r>
      <rPr>
        <sz val="11"/>
        <color rgb="FFCCCCCC"/>
        <rFont val="Consolas"/>
        <charset val="1"/>
      </rPr>
      <t>),(</t>
    </r>
    <r>
      <rPr>
        <sz val="11"/>
        <color rgb="FFB5CEA8"/>
        <rFont val="Consolas"/>
        <charset val="1"/>
      </rPr>
      <t>17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21</t>
    </r>
    <r>
      <rPr>
        <sz val="11"/>
        <color rgb="FFCCCCCC"/>
        <rFont val="Consolas"/>
        <charset val="1"/>
      </rPr>
      <t>)]</t>
    </r>
  </si>
  <si>
    <r>
      <rPr>
        <sz val="11"/>
        <color rgb="FF9CDCFE"/>
        <rFont val="Consolas"/>
      </rPr>
      <t>selected_months</t>
    </r>
    <r>
      <rPr>
        <sz val="11"/>
        <color rgb="FFCCCCCC"/>
        <rFont val="Consolas"/>
      </rPr>
      <t xml:space="preserve"> </t>
    </r>
    <r>
      <rPr>
        <sz val="11"/>
        <color rgb="FFD4D4D4"/>
        <rFont val="Consolas"/>
      </rPr>
      <t>=</t>
    </r>
    <r>
      <rPr>
        <sz val="11"/>
        <color rgb="FFCCCCCC"/>
        <rFont val="Consolas"/>
      </rPr>
      <t xml:space="preserve"> [</t>
    </r>
    <r>
      <rPr>
        <sz val="11"/>
        <color rgb="FFB5CEA8"/>
        <rFont val="Consolas"/>
      </rPr>
      <t>11</t>
    </r>
    <r>
      <rPr>
        <sz val="11"/>
        <color rgb="FFCCCCCC"/>
        <rFont val="Consolas"/>
      </rPr>
      <t>,</t>
    </r>
    <r>
      <rPr>
        <sz val="11"/>
        <color rgb="FFB5CEA8"/>
        <rFont val="Consolas"/>
      </rPr>
      <t>12</t>
    </r>
    <r>
      <rPr>
        <sz val="11"/>
        <color rgb="FFCCCCCC"/>
        <rFont val="Consolas"/>
      </rPr>
      <t>,</t>
    </r>
    <r>
      <rPr>
        <sz val="11"/>
        <color rgb="FFB5CEA8"/>
        <rFont val="Consolas"/>
      </rPr>
      <t>1</t>
    </r>
    <r>
      <rPr>
        <sz val="11"/>
        <color rgb="FFCCCCCC"/>
        <rFont val="Consolas"/>
      </rPr>
      <t>,</t>
    </r>
    <r>
      <rPr>
        <sz val="11"/>
        <color rgb="FFB5CEA8"/>
        <rFont val="Consolas"/>
      </rPr>
      <t>2</t>
    </r>
    <r>
      <rPr>
        <sz val="11"/>
        <color rgb="FFCCCCCC"/>
        <rFont val="Consolas"/>
      </rPr>
      <t>,</t>
    </r>
    <r>
      <rPr>
        <sz val="11"/>
        <color rgb="FFB5CEA8"/>
        <rFont val="Consolas"/>
      </rPr>
      <t>3</t>
    </r>
    <r>
      <rPr>
        <sz val="11"/>
        <color rgb="FFCCCCCC"/>
        <rFont val="Consolas"/>
      </rPr>
      <t>]</t>
    </r>
  </si>
  <si>
    <r>
      <t>two_hour_periods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[(</t>
    </r>
    <r>
      <rPr>
        <sz val="11"/>
        <color rgb="FFB5CEA8"/>
        <rFont val="Consolas"/>
        <charset val="1"/>
      </rPr>
      <t>7</t>
    </r>
    <r>
      <rPr>
        <sz val="11"/>
        <color rgb="FFCCCCCC"/>
        <rFont val="Consolas"/>
        <charset val="1"/>
      </rPr>
      <t xml:space="preserve">, </t>
    </r>
    <r>
      <rPr>
        <sz val="11"/>
        <color rgb="FFB5CEA8"/>
        <rFont val="Consolas"/>
        <charset val="1"/>
      </rPr>
      <t>10</t>
    </r>
    <r>
      <rPr>
        <sz val="11"/>
        <color rgb="FFCCCCCC"/>
        <rFont val="Consolas"/>
        <charset val="1"/>
      </rPr>
      <t>),(</t>
    </r>
    <r>
      <rPr>
        <sz val="11"/>
        <color rgb="FFB5CEA8"/>
        <rFont val="Consolas"/>
        <charset val="1"/>
      </rPr>
      <t>17</t>
    </r>
    <r>
      <rPr>
        <sz val="11"/>
        <color rgb="FFCCCCCC"/>
        <rFont val="Consolas"/>
        <charset val="1"/>
      </rPr>
      <t xml:space="preserve">, </t>
    </r>
    <r>
      <rPr>
        <sz val="11"/>
        <color rgb="FFB5CEA8"/>
        <rFont val="Consolas"/>
        <charset val="1"/>
      </rPr>
      <t>20</t>
    </r>
    <r>
      <rPr>
        <sz val="11"/>
        <color rgb="FFCCCCCC"/>
        <rFont val="Consolas"/>
        <charset val="1"/>
      </rPr>
      <t>)]</t>
    </r>
  </si>
  <si>
    <r>
      <t>two_hour_periods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[(</t>
    </r>
    <r>
      <rPr>
        <sz val="11"/>
        <color rgb="FFB5CEA8"/>
        <rFont val="Consolas"/>
        <charset val="1"/>
      </rPr>
      <t>7</t>
    </r>
    <r>
      <rPr>
        <sz val="11"/>
        <color rgb="FFCCCCCC"/>
        <rFont val="Consolas"/>
        <charset val="1"/>
      </rPr>
      <t xml:space="preserve">, </t>
    </r>
    <r>
      <rPr>
        <sz val="11"/>
        <color rgb="FFB5CEA8"/>
        <rFont val="Consolas"/>
        <charset val="1"/>
      </rPr>
      <t>10</t>
    </r>
    <r>
      <rPr>
        <sz val="11"/>
        <color rgb="FFCCCCCC"/>
        <rFont val="Consolas"/>
        <charset val="1"/>
      </rPr>
      <t>),(</t>
    </r>
    <r>
      <rPr>
        <sz val="11"/>
        <color rgb="FFB5CEA8"/>
        <rFont val="Consolas"/>
        <charset val="1"/>
      </rPr>
      <t>17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21</t>
    </r>
    <r>
      <rPr>
        <sz val="11"/>
        <color rgb="FFCCCCCC"/>
        <rFont val="Consolas"/>
        <charset val="1"/>
      </rPr>
      <t>)]</t>
    </r>
  </si>
  <si>
    <r>
      <t>two_hour_periods</t>
    </r>
    <r>
      <rPr>
        <sz val="11"/>
        <color rgb="FFCCCCCC"/>
        <rFont val="Consolas"/>
        <charset val="1"/>
      </rPr>
      <t xml:space="preserve"> </t>
    </r>
    <r>
      <rPr>
        <sz val="11"/>
        <color rgb="FFD4D4D4"/>
        <rFont val="Consolas"/>
        <charset val="1"/>
      </rPr>
      <t>=</t>
    </r>
    <r>
      <rPr>
        <sz val="11"/>
        <color rgb="FFCCCCCC"/>
        <rFont val="Consolas"/>
        <charset val="1"/>
      </rPr>
      <t xml:space="preserve"> [(</t>
    </r>
    <r>
      <rPr>
        <sz val="11"/>
        <color rgb="FFB5CEA8"/>
        <rFont val="Consolas"/>
        <charset val="1"/>
      </rPr>
      <t>7</t>
    </r>
    <r>
      <rPr>
        <sz val="11"/>
        <color rgb="FFCCCCCC"/>
        <rFont val="Consolas"/>
        <charset val="1"/>
      </rPr>
      <t xml:space="preserve">, </t>
    </r>
    <r>
      <rPr>
        <sz val="11"/>
        <color rgb="FFB5CEA8"/>
        <rFont val="Consolas"/>
        <charset val="1"/>
      </rPr>
      <t>10</t>
    </r>
    <r>
      <rPr>
        <sz val="11"/>
        <color rgb="FFCCCCCC"/>
        <rFont val="Consolas"/>
        <charset val="1"/>
      </rPr>
      <t>),(</t>
    </r>
    <r>
      <rPr>
        <sz val="11"/>
        <color rgb="FFB5CEA8"/>
        <rFont val="Consolas"/>
        <charset val="1"/>
      </rPr>
      <t>17</t>
    </r>
    <r>
      <rPr>
        <sz val="11"/>
        <color rgb="FFCCCCCC"/>
        <rFont val="Consolas"/>
        <charset val="1"/>
      </rPr>
      <t>,</t>
    </r>
    <r>
      <rPr>
        <sz val="11"/>
        <color rgb="FFB5CEA8"/>
        <rFont val="Consolas"/>
        <charset val="1"/>
      </rPr>
      <t>22</t>
    </r>
    <r>
      <rPr>
        <sz val="11"/>
        <color rgb="FFCCCCCC"/>
        <rFont val="Consolas"/>
        <charset val="1"/>
      </rPr>
      <t>)]</t>
    </r>
  </si>
  <si>
    <t>DSO share</t>
  </si>
  <si>
    <t>Aggregators share</t>
  </si>
  <si>
    <t>Flexibility providers share (of the aggregator)</t>
  </si>
  <si>
    <t>Year</t>
  </si>
  <si>
    <t>Flex req gross, GW</t>
  </si>
  <si>
    <t>MEUR / a gross</t>
  </si>
  <si>
    <t>MEUR / a net (aggregator)</t>
  </si>
  <si>
    <t>BEUR / a net (flex owner)</t>
  </si>
  <si>
    <t>EUR/MW per annum</t>
  </si>
  <si>
    <t>Available</t>
  </si>
  <si>
    <t>DSO flexibility</t>
  </si>
  <si>
    <t>Resilience, other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</si>
</sst>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%"/>
    <numFmt numFmtId="166" formatCode="_-* #,##0_-;\-* #,##0_-;_-* &quot;-&quot;??_-;_-@_-"/>
  </numFmts>
  <fonts count="1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 tint="-0.14999847407452621"/>
      <name val="Aptos Narrow"/>
      <family val="2"/>
      <scheme val="minor"/>
    </font>
    <font>
      <sz val="12"/>
      <color theme="0" tint="-0.14999847407452621"/>
      <name val="Aptos Narrow"/>
      <family val="2"/>
      <scheme val="minor"/>
    </font>
    <font>
      <sz val="11"/>
      <color rgb="FFCCCCCC"/>
      <name val="Consolas"/>
      <charset val="1"/>
    </font>
    <font>
      <sz val="11"/>
      <color rgb="FFD4D4D4"/>
      <name val="Consolas"/>
      <charset val="1"/>
    </font>
    <font>
      <sz val="11"/>
      <color rgb="FFB5CEA8"/>
      <name val="Consolas"/>
      <charset val="1"/>
    </font>
    <font>
      <sz val="11"/>
      <color rgb="FF9CDCFE"/>
      <name val="Consolas"/>
      <charset val="1"/>
    </font>
    <font>
      <sz val="11"/>
      <color rgb="FF9CDCFE"/>
      <name val="Consolas"/>
    </font>
    <font>
      <sz val="11"/>
      <color rgb="FFCCCCCC"/>
      <name val="Consolas"/>
    </font>
    <font>
      <sz val="11"/>
      <color rgb="FFD4D4D4"/>
      <name val="Consolas"/>
    </font>
    <font>
      <sz val="11"/>
      <color rgb="FFB5CEA8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4" fontId="0" fillId="0" borderId="0" xfId="0" applyNumberFormat="1"/>
    <xf numFmtId="3" fontId="0" fillId="0" borderId="0" xfId="0" applyNumberFormat="1"/>
    <xf numFmtId="0" fontId="2" fillId="0" borderId="0" xfId="0" applyFont="1"/>
    <xf numFmtId="165" fontId="0" fillId="0" borderId="0" xfId="2" applyNumberFormat="1" applyFont="1"/>
    <xf numFmtId="166" fontId="2" fillId="0" borderId="0" xfId="1" applyNumberFormat="1" applyFont="1"/>
    <xf numFmtId="166" fontId="0" fillId="0" borderId="0" xfId="1" applyNumberFormat="1" applyFont="1"/>
    <xf numFmtId="0" fontId="4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'DSO value'!$B$1</c:f>
              <c:strCache>
                <c:ptCount val="1"/>
                <c:pt idx="0">
                  <c:v>Number of hours that the DSO service utilizes the BESS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'DSO value'!$A$2:$A$17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'DSO value'!$B$2:$B$17</c:f>
              <c:numCache>
                <c:formatCode>General</c:formatCode>
                <c:ptCount val="16"/>
                <c:pt idx="0">
                  <c:v>175</c:v>
                </c:pt>
                <c:pt idx="1">
                  <c:v>263</c:v>
                </c:pt>
                <c:pt idx="2">
                  <c:v>350</c:v>
                </c:pt>
                <c:pt idx="3">
                  <c:v>438</c:v>
                </c:pt>
                <c:pt idx="4">
                  <c:v>526</c:v>
                </c:pt>
                <c:pt idx="5">
                  <c:v>613</c:v>
                </c:pt>
                <c:pt idx="6">
                  <c:v>701</c:v>
                </c:pt>
                <c:pt idx="7">
                  <c:v>788</c:v>
                </c:pt>
                <c:pt idx="8">
                  <c:v>876</c:v>
                </c:pt>
                <c:pt idx="9">
                  <c:v>964</c:v>
                </c:pt>
                <c:pt idx="10">
                  <c:v>1051</c:v>
                </c:pt>
                <c:pt idx="11">
                  <c:v>1139</c:v>
                </c:pt>
                <c:pt idx="12">
                  <c:v>1226</c:v>
                </c:pt>
                <c:pt idx="13">
                  <c:v>1314</c:v>
                </c:pt>
                <c:pt idx="14">
                  <c:v>1402</c:v>
                </c:pt>
                <c:pt idx="15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42F-B1C7-A97277C6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38527"/>
        <c:axId val="556328447"/>
      </c:barChart>
      <c:lineChart>
        <c:grouping val="standard"/>
        <c:varyColors val="0"/>
        <c:ser>
          <c:idx val="1"/>
          <c:order val="1"/>
          <c:tx>
            <c:strRef>
              <c:f>'DSO value'!$C$1</c:f>
              <c:strCache>
                <c:ptCount val="1"/>
                <c:pt idx="0">
                  <c:v>EUR/MW,h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'DSO value'!$A$2:$A$17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'DSO value'!$C$2:$C$17</c:f>
              <c:numCache>
                <c:formatCode>#,##0</c:formatCode>
                <c:ptCount val="16"/>
                <c:pt idx="0">
                  <c:v>22.148567573577608</c:v>
                </c:pt>
                <c:pt idx="1">
                  <c:v>22.364824138054626</c:v>
                </c:pt>
                <c:pt idx="2">
                  <c:v>21.350338023104513</c:v>
                </c:pt>
                <c:pt idx="3">
                  <c:v>21.302823108764425</c:v>
                </c:pt>
                <c:pt idx="4">
                  <c:v>20.972504718862659</c:v>
                </c:pt>
                <c:pt idx="5">
                  <c:v>19.96380669954797</c:v>
                </c:pt>
                <c:pt idx="6">
                  <c:v>19.464541681126754</c:v>
                </c:pt>
                <c:pt idx="7">
                  <c:v>18.820032801165205</c:v>
                </c:pt>
                <c:pt idx="8">
                  <c:v>18.009395204342781</c:v>
                </c:pt>
                <c:pt idx="9">
                  <c:v>17.191677539826728</c:v>
                </c:pt>
                <c:pt idx="10">
                  <c:v>16.354581014287884</c:v>
                </c:pt>
                <c:pt idx="11">
                  <c:v>15.620268179865862</c:v>
                </c:pt>
                <c:pt idx="12">
                  <c:v>14.933436698331503</c:v>
                </c:pt>
                <c:pt idx="13">
                  <c:v>14.229105664961937</c:v>
                </c:pt>
                <c:pt idx="14">
                  <c:v>13.570143573830086</c:v>
                </c:pt>
                <c:pt idx="15">
                  <c:v>12.928924199082156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42F-B1C7-A97277C6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25087"/>
        <c:axId val="556332767"/>
      </c:lineChart>
      <c:catAx>
        <c:axId val="55633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447"/>
        <c:crosses val="autoZero"/>
        <c:auto val="1"/>
        <c:lblAlgn val="ctr"/>
        <c:lblOffset val="100"/>
        <c:noMultiLvlLbl val="0"/>
      </c:catAx>
      <c:valAx>
        <c:axId val="5563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700"/>
                  <a:t>Number of hours that the DSO service utilizes the BESS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8527"/>
        <c:crosses val="autoZero"/>
        <c:crossBetween val="between"/>
      </c:valAx>
      <c:valAx>
        <c:axId val="556332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Profit</a:t>
                </a:r>
                <a:r>
                  <a:rPr lang="sv-SE" sz="800" baseline="0"/>
                  <a:t> from allocating a BESS to the DSO service [EUR/MW,h]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5087"/>
        <c:crosses val="max"/>
        <c:crossBetween val="between"/>
      </c:valAx>
      <c:catAx>
        <c:axId val="55632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6332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Input!$J$5</c:f>
              <c:strCache>
                <c:ptCount val="1"/>
                <c:pt idx="0">
                  <c:v>DSO flexibility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Input!$A$6:$A$21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Input!$J$6:$J$21</c:f>
              <c:numCache>
                <c:formatCode>#,##0</c:formatCode>
                <c:ptCount val="16"/>
                <c:pt idx="0">
                  <c:v>2875.9993253760817</c:v>
                </c:pt>
                <c:pt idx="1">
                  <c:v>3881.9487483083662</c:v>
                </c:pt>
                <c:pt idx="2">
                  <c:v>4472.6183080865794</c:v>
                </c:pt>
                <c:pt idx="3">
                  <c:v>5330.6365216388185</c:v>
                </c:pt>
                <c:pt idx="4">
                  <c:v>6031.5374821217583</c:v>
                </c:pt>
                <c:pt idx="5">
                  <c:v>7237.8135068229049</c:v>
                </c:pt>
                <c:pt idx="6">
                  <c:v>8144.6437184698534</c:v>
                </c:pt>
                <c:pt idx="7">
                  <c:v>8830.1858473181819</c:v>
                </c:pt>
                <c:pt idx="8">
                  <c:v>9276.2301990042761</c:v>
                </c:pt>
                <c:pt idx="9">
                  <c:v>9572.7771483929646</c:v>
                </c:pt>
                <c:pt idx="10">
                  <c:v>9688.664646016563</c:v>
                </c:pt>
                <c:pt idx="11">
                  <c:v>9791.4854568672163</c:v>
                </c:pt>
                <c:pt idx="12">
                  <c:v>9808.3933921544231</c:v>
                </c:pt>
                <c:pt idx="13">
                  <c:v>9697.0448437599844</c:v>
                </c:pt>
                <c:pt idx="14">
                  <c:v>9525.3412905097775</c:v>
                </c:pt>
                <c:pt idx="15">
                  <c:v>9251.1681324333294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D-2146-B664-BF9D1D2952FA}"/>
            </c:ext>
          </c:extLst>
        </c:ser>
        <c:ser>
          <c:idx val="1"/>
          <c:order val="1"/>
          <c:tx>
            <c:strRef>
              <c:f>Input!$K$5</c:f>
              <c:strCache>
                <c:ptCount val="1"/>
                <c:pt idx="0">
                  <c:v>Resilience, other measures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Input!$A$6:$A$21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Input!$K$6:$K$21</c:f>
              <c:numCache>
                <c:formatCode>#,##0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D-2146-B664-BF9D1D29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163664"/>
        <c:axId val="468442448"/>
      </c:barChart>
      <c:catAx>
        <c:axId val="8551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42448"/>
        <c:crosses val="autoZero"/>
        <c:auto val="1"/>
        <c:lblAlgn val="ctr"/>
        <c:lblOffset val="100"/>
        <c:noMultiLvlLbl val="0"/>
      </c:catAx>
      <c:valAx>
        <c:axId val="4684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 and annum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</xdr:colOff>
      <xdr:row>20</xdr:row>
      <xdr:rowOff>26670</xdr:rowOff>
    </xdr:from>
    <xdr:to>
      <xdr:col>8</xdr:col>
      <xdr:colOff>1733556</xdr:colOff>
      <xdr:row>33</xdr:row>
      <xdr:rowOff>163830</xdr:rowOff>
    </xdr:to>
    <xdr:graphicFrame macro="">
      <xdr:nvGraphicFramePr>
        <xdr:cNvPr id="8" name="Diagram 5">
          <a:extLst>
            <a:ext uri="{FF2B5EF4-FFF2-40B4-BE49-F238E27FC236}">
              <a16:creationId xmlns:a16="http://schemas.microsoft.com/office/drawing/2014/main" id="{5962867D-ADEE-6F2B-F631-F8D9F9ABE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1036955</xdr:colOff>
      <xdr:row>21</xdr:row>
      <xdr:rowOff>36830</xdr:rowOff>
    </xdr:from>
    <xdr:to>
      <xdr:col>7</xdr:col>
      <xdr:colOff>205740</xdr:colOff>
      <xdr:row>34</xdr:row>
      <xdr:rowOff>134620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64EFE-3FA5-35FA-4EB5-0CE235100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5958-2549-4AB0-8A3F-D2963E95C18E}">
  <dimension ref="A1:K36"/>
  <sheetViews>
    <sheetView tabSelected="1" workbookViewId="0">
      <pane xSplit="1" topLeftCell="B1" activePane="topRight" state="frozen"/>
      <selection pane="topRight" activeCell="B28" sqref="B28"/>
    </sheetView>
  </sheetViews>
  <sheetFormatPr defaultRowHeight="15.6"/>
  <cols>
    <col min="1" max="1" width="8.75" style="4"/>
    <col min="2" max="2" width="47.25" style="4" bestFit="1" customWidth="1"/>
    <col min="3" max="3" width="9.75" bestFit="1" customWidth="1"/>
    <col min="7" max="7" width="11" style="7" bestFit="1" customWidth="1"/>
    <col min="9" max="9" width="32.5" bestFit="1" customWidth="1"/>
    <col min="10" max="10" width="38.75" bestFit="1" customWidth="1"/>
    <col min="13" max="13" width="12.125" bestFit="1" customWidth="1"/>
  </cols>
  <sheetData>
    <row r="1" spans="1:11" s="4" customFormat="1">
      <c r="B1" s="4" t="s">
        <v>0</v>
      </c>
      <c r="C1" s="4" t="s">
        <v>1</v>
      </c>
      <c r="G1" s="6" t="s">
        <v>2</v>
      </c>
      <c r="H1" s="8" t="s">
        <v>3</v>
      </c>
    </row>
    <row r="2" spans="1:11">
      <c r="A2" s="4">
        <f>Input!A6</f>
        <v>2025</v>
      </c>
      <c r="B2">
        <f t="shared" ref="B2:B17" si="0">ROUND(8760*E2,0)</f>
        <v>175</v>
      </c>
      <c r="C2" s="3">
        <f>SUM(Input!J6:K6)/B2</f>
        <v>22.148567573577608</v>
      </c>
      <c r="E2" s="5">
        <v>0.02</v>
      </c>
      <c r="G2" s="7">
        <f t="shared" ref="G2:G17" si="1">B2*C2*10</f>
        <v>38759.993253760811</v>
      </c>
      <c r="H2" s="9">
        <f t="shared" ref="H2:H17" si="2">5*B2*10*0.3</f>
        <v>2625</v>
      </c>
      <c r="I2" s="10" t="s">
        <v>4</v>
      </c>
      <c r="J2" s="10" t="s">
        <v>5</v>
      </c>
      <c r="K2">
        <v>2025</v>
      </c>
    </row>
    <row r="3" spans="1:11">
      <c r="A3" s="4">
        <f>Input!A7</f>
        <v>2026</v>
      </c>
      <c r="B3">
        <f t="shared" si="0"/>
        <v>263</v>
      </c>
      <c r="C3" s="3">
        <f>SUM(Input!J7:K7)/B3</f>
        <v>22.364824138054626</v>
      </c>
      <c r="E3" s="5">
        <f>E2+0.01</f>
        <v>0.03</v>
      </c>
      <c r="G3" s="7">
        <f t="shared" si="1"/>
        <v>58819.487483083663</v>
      </c>
      <c r="H3" s="9">
        <f t="shared" si="2"/>
        <v>3945</v>
      </c>
      <c r="I3" s="10" t="s">
        <v>6</v>
      </c>
      <c r="J3" s="10" t="s">
        <v>5</v>
      </c>
      <c r="K3">
        <v>2026</v>
      </c>
    </row>
    <row r="4" spans="1:11">
      <c r="A4" s="4">
        <f>Input!A8</f>
        <v>2027</v>
      </c>
      <c r="B4">
        <f t="shared" si="0"/>
        <v>350</v>
      </c>
      <c r="C4" s="3">
        <f>SUM(Input!J8:K8)/B4</f>
        <v>21.350338023104513</v>
      </c>
      <c r="E4" s="5">
        <f t="shared" ref="E4:E17" si="3">E3+0.01</f>
        <v>0.04</v>
      </c>
      <c r="G4" s="7">
        <f t="shared" si="1"/>
        <v>74726.183080865798</v>
      </c>
      <c r="H4" s="9">
        <f t="shared" si="2"/>
        <v>5250</v>
      </c>
      <c r="I4" s="11" t="s">
        <v>7</v>
      </c>
      <c r="J4" s="10" t="s">
        <v>5</v>
      </c>
      <c r="K4">
        <v>2027</v>
      </c>
    </row>
    <row r="5" spans="1:11">
      <c r="A5" s="4">
        <f>Input!A9</f>
        <v>2028</v>
      </c>
      <c r="B5">
        <f t="shared" si="0"/>
        <v>438</v>
      </c>
      <c r="C5" s="3">
        <f>SUM(Input!J9:K9)/B5</f>
        <v>21.302823108764425</v>
      </c>
      <c r="E5" s="5">
        <f t="shared" si="3"/>
        <v>0.05</v>
      </c>
      <c r="G5" s="7">
        <f t="shared" si="1"/>
        <v>93306.365216388192</v>
      </c>
      <c r="H5" s="9">
        <f t="shared" si="2"/>
        <v>6570</v>
      </c>
      <c r="I5" s="11" t="s">
        <v>6</v>
      </c>
      <c r="J5" s="10" t="s">
        <v>8</v>
      </c>
      <c r="K5">
        <v>2028</v>
      </c>
    </row>
    <row r="6" spans="1:11">
      <c r="A6" s="4">
        <f>Input!A10</f>
        <v>2029</v>
      </c>
      <c r="B6">
        <f t="shared" si="0"/>
        <v>526</v>
      </c>
      <c r="C6" s="3">
        <f>SUM(Input!J10:K10)/B6</f>
        <v>20.972504718862659</v>
      </c>
      <c r="E6" s="5">
        <f t="shared" si="3"/>
        <v>6.0000000000000005E-2</v>
      </c>
      <c r="G6" s="7">
        <f t="shared" si="1"/>
        <v>110315.37482121759</v>
      </c>
      <c r="H6" s="9">
        <f t="shared" si="2"/>
        <v>7890</v>
      </c>
      <c r="I6" s="11" t="s">
        <v>6</v>
      </c>
      <c r="J6" s="10" t="s">
        <v>9</v>
      </c>
      <c r="K6">
        <v>2029</v>
      </c>
    </row>
    <row r="7" spans="1:11">
      <c r="A7" s="4">
        <f>Input!A11</f>
        <v>2030</v>
      </c>
      <c r="B7">
        <f t="shared" si="0"/>
        <v>613</v>
      </c>
      <c r="C7" s="3">
        <f>SUM(Input!J11:K11)/B7</f>
        <v>19.96380669954797</v>
      </c>
      <c r="E7" s="5">
        <f t="shared" si="3"/>
        <v>7.0000000000000007E-2</v>
      </c>
      <c r="G7" s="7">
        <f t="shared" si="1"/>
        <v>122378.13506822905</v>
      </c>
      <c r="H7" s="9">
        <f t="shared" si="2"/>
        <v>9195</v>
      </c>
      <c r="I7" s="11" t="s">
        <v>6</v>
      </c>
      <c r="J7" s="11" t="s">
        <v>10</v>
      </c>
      <c r="K7">
        <v>2030</v>
      </c>
    </row>
    <row r="8" spans="1:11">
      <c r="A8" s="4">
        <f>Input!A12</f>
        <v>2031</v>
      </c>
      <c r="B8">
        <f t="shared" si="0"/>
        <v>701</v>
      </c>
      <c r="C8" s="3">
        <f>SUM(Input!J12:K12)/B8</f>
        <v>19.464541681126754</v>
      </c>
      <c r="E8" s="5">
        <f t="shared" si="3"/>
        <v>0.08</v>
      </c>
      <c r="G8" s="7">
        <f t="shared" si="1"/>
        <v>136446.43718469856</v>
      </c>
      <c r="H8" s="9">
        <f t="shared" si="2"/>
        <v>10515</v>
      </c>
      <c r="I8" s="10" t="s">
        <v>11</v>
      </c>
      <c r="J8" s="10" t="s">
        <v>12</v>
      </c>
      <c r="K8">
        <v>2031</v>
      </c>
    </row>
    <row r="9" spans="1:11">
      <c r="A9" s="4">
        <f>Input!A13</f>
        <v>2032</v>
      </c>
      <c r="B9">
        <f t="shared" si="0"/>
        <v>788</v>
      </c>
      <c r="C9" s="3">
        <f>SUM(Input!J13:K13)/B9</f>
        <v>18.820032801165205</v>
      </c>
      <c r="E9" s="5">
        <f t="shared" si="3"/>
        <v>0.09</v>
      </c>
      <c r="G9" s="7">
        <f t="shared" si="1"/>
        <v>148301.85847318181</v>
      </c>
      <c r="H9" s="9">
        <f t="shared" si="2"/>
        <v>11820</v>
      </c>
      <c r="I9" s="10" t="s">
        <v>11</v>
      </c>
      <c r="J9" s="10" t="s">
        <v>12</v>
      </c>
      <c r="K9">
        <v>2032</v>
      </c>
    </row>
    <row r="10" spans="1:11">
      <c r="A10" s="4">
        <f>Input!A14</f>
        <v>2033</v>
      </c>
      <c r="B10">
        <f t="shared" si="0"/>
        <v>876</v>
      </c>
      <c r="C10" s="3">
        <f>SUM(Input!J14:K14)/B10</f>
        <v>18.009395204342781</v>
      </c>
      <c r="E10" s="5">
        <f t="shared" si="3"/>
        <v>9.9999999999999992E-2</v>
      </c>
      <c r="G10" s="7">
        <f t="shared" si="1"/>
        <v>157762.30199004276</v>
      </c>
      <c r="H10" s="9">
        <f t="shared" si="2"/>
        <v>13140</v>
      </c>
      <c r="I10" s="10" t="s">
        <v>11</v>
      </c>
      <c r="J10" s="10" t="s">
        <v>13</v>
      </c>
      <c r="K10">
        <v>2033</v>
      </c>
    </row>
    <row r="11" spans="1:11">
      <c r="A11" s="4">
        <f>Input!A15</f>
        <v>2034</v>
      </c>
      <c r="B11">
        <f t="shared" si="0"/>
        <v>964</v>
      </c>
      <c r="C11" s="3">
        <f>SUM(Input!J15:K15)/B11</f>
        <v>17.191677539826728</v>
      </c>
      <c r="E11" s="5">
        <f t="shared" si="3"/>
        <v>0.10999999999999999</v>
      </c>
      <c r="G11" s="7">
        <f t="shared" si="1"/>
        <v>165727.77148392965</v>
      </c>
      <c r="H11" s="9">
        <f t="shared" si="2"/>
        <v>14460</v>
      </c>
      <c r="I11" s="10" t="s">
        <v>14</v>
      </c>
      <c r="J11" s="10" t="s">
        <v>15</v>
      </c>
      <c r="K11">
        <v>2034</v>
      </c>
    </row>
    <row r="12" spans="1:11">
      <c r="A12" s="4">
        <f>Input!A16</f>
        <v>2035</v>
      </c>
      <c r="B12">
        <f t="shared" si="0"/>
        <v>1051</v>
      </c>
      <c r="C12" s="3">
        <f>SUM(Input!J16:K16)/B12</f>
        <v>16.354581014287884</v>
      </c>
      <c r="E12" s="5">
        <f t="shared" si="3"/>
        <v>0.11999999999999998</v>
      </c>
      <c r="G12" s="7">
        <f t="shared" si="1"/>
        <v>171886.64646016565</v>
      </c>
      <c r="H12" s="9">
        <f t="shared" si="2"/>
        <v>15765</v>
      </c>
      <c r="I12" s="10" t="s">
        <v>14</v>
      </c>
      <c r="J12" s="10" t="s">
        <v>13</v>
      </c>
      <c r="K12">
        <v>2035</v>
      </c>
    </row>
    <row r="13" spans="1:11">
      <c r="A13" s="4">
        <f>Input!A17</f>
        <v>2036</v>
      </c>
      <c r="B13">
        <f t="shared" si="0"/>
        <v>1139</v>
      </c>
      <c r="C13" s="3">
        <f>SUM(Input!J17:K17)/B13</f>
        <v>15.620268179865862</v>
      </c>
      <c r="E13" s="5">
        <f t="shared" si="3"/>
        <v>0.12999999999999998</v>
      </c>
      <c r="G13" s="7">
        <f t="shared" si="1"/>
        <v>177914.85456867216</v>
      </c>
      <c r="H13" s="9">
        <f t="shared" si="2"/>
        <v>17085</v>
      </c>
      <c r="I13" s="10" t="s">
        <v>14</v>
      </c>
      <c r="J13" s="10" t="s">
        <v>16</v>
      </c>
      <c r="K13">
        <v>2036</v>
      </c>
    </row>
    <row r="14" spans="1:11">
      <c r="A14" s="4">
        <f>Input!A18</f>
        <v>2037</v>
      </c>
      <c r="B14">
        <f t="shared" si="0"/>
        <v>1226</v>
      </c>
      <c r="C14" s="3">
        <f>SUM(Input!J18:K18)/B14</f>
        <v>14.933436698331503</v>
      </c>
      <c r="E14" s="5">
        <f t="shared" si="3"/>
        <v>0.13999999999999999</v>
      </c>
      <c r="G14" s="7">
        <f t="shared" si="1"/>
        <v>183083.93392154423</v>
      </c>
      <c r="H14" s="9">
        <f t="shared" si="2"/>
        <v>18390</v>
      </c>
      <c r="I14" s="10" t="s">
        <v>17</v>
      </c>
      <c r="J14" s="10" t="s">
        <v>18</v>
      </c>
      <c r="K14">
        <v>2037</v>
      </c>
    </row>
    <row r="15" spans="1:11">
      <c r="A15" s="4">
        <f>Input!A19</f>
        <v>2038</v>
      </c>
      <c r="B15">
        <f t="shared" si="0"/>
        <v>1314</v>
      </c>
      <c r="C15" s="3">
        <f>SUM(Input!J19:K19)/B15</f>
        <v>14.229105664961937</v>
      </c>
      <c r="E15" s="5">
        <f t="shared" si="3"/>
        <v>0.15</v>
      </c>
      <c r="G15" s="7">
        <f t="shared" si="1"/>
        <v>186970.44843759984</v>
      </c>
      <c r="H15" s="9">
        <f t="shared" si="2"/>
        <v>19710</v>
      </c>
      <c r="I15" s="10" t="s">
        <v>14</v>
      </c>
      <c r="J15" s="10" t="s">
        <v>19</v>
      </c>
      <c r="K15">
        <v>2038</v>
      </c>
    </row>
    <row r="16" spans="1:11">
      <c r="A16" s="4">
        <f>Input!A20</f>
        <v>2039</v>
      </c>
      <c r="B16">
        <f t="shared" si="0"/>
        <v>1402</v>
      </c>
      <c r="C16" s="3">
        <f>SUM(Input!J20:K20)/B16</f>
        <v>13.570143573830086</v>
      </c>
      <c r="E16" s="5">
        <f t="shared" si="3"/>
        <v>0.16</v>
      </c>
      <c r="G16" s="7">
        <f t="shared" si="1"/>
        <v>190253.41290509779</v>
      </c>
      <c r="H16" s="9">
        <f t="shared" si="2"/>
        <v>21030</v>
      </c>
      <c r="I16" s="10" t="s">
        <v>14</v>
      </c>
      <c r="J16" s="10" t="s">
        <v>20</v>
      </c>
      <c r="K16">
        <v>2039</v>
      </c>
    </row>
    <row r="17" spans="1:11">
      <c r="A17" s="4">
        <f>Input!A21</f>
        <v>2040</v>
      </c>
      <c r="B17">
        <f t="shared" si="0"/>
        <v>1489</v>
      </c>
      <c r="C17" s="3">
        <f>SUM(Input!J21:K21)/B17</f>
        <v>12.928924199082156</v>
      </c>
      <c r="E17" s="5">
        <f t="shared" si="3"/>
        <v>0.17</v>
      </c>
      <c r="G17" s="7">
        <f t="shared" si="1"/>
        <v>192511.6813243333</v>
      </c>
      <c r="H17" s="9">
        <f t="shared" si="2"/>
        <v>22335</v>
      </c>
      <c r="I17" s="10" t="s">
        <v>14</v>
      </c>
      <c r="J17" s="10" t="s">
        <v>20</v>
      </c>
      <c r="K17">
        <v>2040</v>
      </c>
    </row>
    <row r="21" spans="1:11">
      <c r="A21" s="4">
        <v>2025</v>
      </c>
    </row>
    <row r="22" spans="1:11">
      <c r="A22" s="4">
        <v>2026</v>
      </c>
    </row>
    <row r="23" spans="1:11">
      <c r="A23" s="4">
        <v>2027</v>
      </c>
    </row>
    <row r="24" spans="1:11">
      <c r="A24" s="4">
        <v>2028</v>
      </c>
    </row>
    <row r="25" spans="1:11">
      <c r="A25" s="4">
        <v>2029</v>
      </c>
    </row>
    <row r="26" spans="1:11">
      <c r="A26" s="4">
        <v>2030</v>
      </c>
    </row>
    <row r="27" spans="1:11">
      <c r="A27" s="4">
        <v>2031</v>
      </c>
    </row>
    <row r="28" spans="1:11">
      <c r="A28" s="4">
        <v>2032</v>
      </c>
    </row>
    <row r="29" spans="1:11">
      <c r="A29" s="4">
        <v>2033</v>
      </c>
    </row>
    <row r="30" spans="1:11">
      <c r="A30" s="4">
        <v>2034</v>
      </c>
    </row>
    <row r="31" spans="1:11">
      <c r="A31" s="4">
        <v>2035</v>
      </c>
    </row>
    <row r="32" spans="1:11">
      <c r="A32" s="4">
        <v>2036</v>
      </c>
    </row>
    <row r="33" spans="1:1">
      <c r="A33" s="4">
        <v>2037</v>
      </c>
    </row>
    <row r="34" spans="1:1">
      <c r="A34" s="4">
        <v>2038</v>
      </c>
    </row>
    <row r="35" spans="1:1">
      <c r="A35" s="4">
        <v>2039</v>
      </c>
    </row>
    <row r="36" spans="1:1">
      <c r="A36" s="4">
        <v>2040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7F1B-516F-2D4E-88B1-465F98736D99}">
  <dimension ref="A2:K26"/>
  <sheetViews>
    <sheetView workbookViewId="0">
      <selection activeCell="A6" sqref="A6:A7"/>
    </sheetView>
  </sheetViews>
  <sheetFormatPr defaultColWidth="11.25" defaultRowHeight="15.6"/>
  <cols>
    <col min="2" max="2" width="15.75" bestFit="1" customWidth="1"/>
    <col min="3" max="3" width="37.25" bestFit="1" customWidth="1"/>
    <col min="4" max="4" width="21.625" bestFit="1" customWidth="1"/>
    <col min="7" max="7" width="12.25" bestFit="1" customWidth="1"/>
    <col min="10" max="10" width="12.25" bestFit="1" customWidth="1"/>
  </cols>
  <sheetData>
    <row r="2" spans="1:11">
      <c r="C2" t="s">
        <v>21</v>
      </c>
      <c r="D2" s="1">
        <v>0.2</v>
      </c>
    </row>
    <row r="3" spans="1:11">
      <c r="C3" t="s">
        <v>22</v>
      </c>
      <c r="D3" s="1">
        <v>0.67</v>
      </c>
    </row>
    <row r="4" spans="1:11">
      <c r="C4" t="s">
        <v>23</v>
      </c>
      <c r="D4" s="1">
        <v>1</v>
      </c>
    </row>
    <row r="5" spans="1:11">
      <c r="A5" t="s">
        <v>24</v>
      </c>
      <c r="B5" t="s">
        <v>25</v>
      </c>
      <c r="C5" t="s">
        <v>26</v>
      </c>
      <c r="D5" t="s">
        <v>27</v>
      </c>
      <c r="E5" t="s">
        <v>28</v>
      </c>
      <c r="G5" t="s">
        <v>29</v>
      </c>
      <c r="I5" t="s">
        <v>30</v>
      </c>
      <c r="J5" t="s">
        <v>31</v>
      </c>
      <c r="K5" t="s">
        <v>32</v>
      </c>
    </row>
    <row r="6" spans="1:11">
      <c r="A6">
        <v>2025</v>
      </c>
      <c r="B6">
        <v>0.97500000000000009</v>
      </c>
      <c r="C6">
        <v>41.852228988681787</v>
      </c>
      <c r="D6">
        <f>C6*$D$3</f>
        <v>28.0409934224168</v>
      </c>
      <c r="E6">
        <f>D6*$D$4</f>
        <v>28.0409934224168</v>
      </c>
      <c r="G6" s="2">
        <f>E6*1000000/(B6*1000)</f>
        <v>28759.993253760815</v>
      </c>
      <c r="I6" s="1">
        <v>0.1</v>
      </c>
      <c r="J6" s="3">
        <f>I6*G6</f>
        <v>2875.9993253760817</v>
      </c>
      <c r="K6" s="3">
        <v>1000</v>
      </c>
    </row>
    <row r="7" spans="1:11">
      <c r="A7">
        <v>2026</v>
      </c>
      <c r="B7">
        <v>2.0578125000000003</v>
      </c>
      <c r="C7">
        <v>47.691478558974993</v>
      </c>
      <c r="D7">
        <f t="shared" ref="D7:D21" si="0">C7*$D$3</f>
        <v>31.953290634513248</v>
      </c>
      <c r="E7">
        <f t="shared" ref="E7:E21" si="1">D7*$D$4</f>
        <v>31.953290634513248</v>
      </c>
      <c r="G7" s="2">
        <f t="shared" ref="G7:G21" si="2">E7*1000000/(B7*1000)</f>
        <v>15527.794993233465</v>
      </c>
      <c r="I7" s="1">
        <v>0.25</v>
      </c>
      <c r="J7" s="3">
        <f t="shared" ref="J7:J21" si="3">I7*G7</f>
        <v>3881.9487483083662</v>
      </c>
      <c r="K7" s="3">
        <f>K6+1000</f>
        <v>2000</v>
      </c>
    </row>
    <row r="8" spans="1:11">
      <c r="A8">
        <v>2027</v>
      </c>
      <c r="B8">
        <v>5.3916015625</v>
      </c>
      <c r="C8">
        <v>59.986507110312708</v>
      </c>
      <c r="D8">
        <f t="shared" si="0"/>
        <v>40.190959763909518</v>
      </c>
      <c r="E8">
        <f t="shared" si="1"/>
        <v>40.190959763909518</v>
      </c>
      <c r="G8" s="2">
        <f t="shared" si="2"/>
        <v>7454.3638468109666</v>
      </c>
      <c r="I8" s="1">
        <v>0.6</v>
      </c>
      <c r="J8" s="3">
        <f t="shared" si="3"/>
        <v>4472.6183080865794</v>
      </c>
      <c r="K8" s="3">
        <f t="shared" ref="K8:K10" si="4">K7+1000</f>
        <v>3000</v>
      </c>
    </row>
    <row r="9" spans="1:11">
      <c r="A9">
        <v>2028</v>
      </c>
      <c r="B9">
        <v>9.0578125000000007</v>
      </c>
      <c r="C9">
        <v>80.072812800425538</v>
      </c>
      <c r="D9">
        <f t="shared" si="0"/>
        <v>53.648784576285117</v>
      </c>
      <c r="E9">
        <f t="shared" si="1"/>
        <v>53.648784576285117</v>
      </c>
      <c r="G9" s="2">
        <f t="shared" si="2"/>
        <v>5922.9294684875758</v>
      </c>
      <c r="I9" s="1">
        <v>0.9</v>
      </c>
      <c r="J9" s="3">
        <f t="shared" si="3"/>
        <v>5330.6365216388185</v>
      </c>
      <c r="K9" s="3">
        <f t="shared" si="4"/>
        <v>4000</v>
      </c>
    </row>
    <row r="10" spans="1:11">
      <c r="A10">
        <v>2029</v>
      </c>
      <c r="B10">
        <v>11.81640625</v>
      </c>
      <c r="C10">
        <v>106.37477194157134</v>
      </c>
      <c r="D10">
        <f t="shared" si="0"/>
        <v>71.271097200852807</v>
      </c>
      <c r="E10">
        <f t="shared" si="1"/>
        <v>71.271097200852807</v>
      </c>
      <c r="G10" s="2">
        <f t="shared" si="2"/>
        <v>6031.5374821217583</v>
      </c>
      <c r="I10" s="1">
        <v>1</v>
      </c>
      <c r="J10" s="3">
        <f t="shared" si="3"/>
        <v>6031.5374821217583</v>
      </c>
      <c r="K10" s="3">
        <f t="shared" si="4"/>
        <v>5000</v>
      </c>
    </row>
    <row r="11" spans="1:11">
      <c r="A11">
        <v>2030</v>
      </c>
      <c r="B11">
        <v>12.35546875</v>
      </c>
      <c r="C11">
        <v>133.47250537593777</v>
      </c>
      <c r="D11">
        <f t="shared" si="0"/>
        <v>89.426578601878319</v>
      </c>
      <c r="E11">
        <f t="shared" si="1"/>
        <v>89.426578601878319</v>
      </c>
      <c r="G11" s="2">
        <f t="shared" si="2"/>
        <v>7237.8135068229049</v>
      </c>
      <c r="I11" s="1">
        <f>I10</f>
        <v>1</v>
      </c>
      <c r="J11" s="3">
        <f t="shared" si="3"/>
        <v>7237.8135068229049</v>
      </c>
      <c r="K11" s="3">
        <v>5000</v>
      </c>
    </row>
    <row r="12" spans="1:11">
      <c r="A12">
        <v>2031</v>
      </c>
      <c r="B12">
        <v>12.89453125</v>
      </c>
      <c r="C12">
        <v>156.74830290735184</v>
      </c>
      <c r="D12">
        <f t="shared" si="0"/>
        <v>105.02136294792574</v>
      </c>
      <c r="E12">
        <f t="shared" si="1"/>
        <v>105.02136294792574</v>
      </c>
      <c r="G12" s="2">
        <f t="shared" si="2"/>
        <v>8144.6437184698534</v>
      </c>
      <c r="I12" s="1">
        <f t="shared" ref="I12:I21" si="5">I11</f>
        <v>1</v>
      </c>
      <c r="J12" s="3">
        <f t="shared" si="3"/>
        <v>8144.6437184698534</v>
      </c>
      <c r="K12" s="3">
        <f>K11+500</f>
        <v>5500</v>
      </c>
    </row>
    <row r="13" spans="1:11">
      <c r="A13">
        <v>2032</v>
      </c>
      <c r="B13">
        <v>13.388671875</v>
      </c>
      <c r="C13">
        <v>176.45441926121191</v>
      </c>
      <c r="D13">
        <f t="shared" si="0"/>
        <v>118.22446090501198</v>
      </c>
      <c r="E13">
        <f t="shared" si="1"/>
        <v>118.22446090501198</v>
      </c>
      <c r="G13" s="2">
        <f t="shared" si="2"/>
        <v>8830.1858473181819</v>
      </c>
      <c r="I13" s="1">
        <f t="shared" si="5"/>
        <v>1</v>
      </c>
      <c r="J13" s="3">
        <f t="shared" si="3"/>
        <v>8830.1858473181819</v>
      </c>
      <c r="K13" s="3">
        <f t="shared" ref="K13:K20" si="6">K12+500</f>
        <v>6000</v>
      </c>
    </row>
    <row r="14" spans="1:11">
      <c r="A14">
        <v>2033</v>
      </c>
      <c r="B14">
        <v>13.927734375</v>
      </c>
      <c r="C14">
        <v>192.83114957176855</v>
      </c>
      <c r="D14">
        <f t="shared" si="0"/>
        <v>129.19687021308494</v>
      </c>
      <c r="E14">
        <f t="shared" si="1"/>
        <v>129.19687021308494</v>
      </c>
      <c r="G14" s="2">
        <f t="shared" si="2"/>
        <v>9276.2301990042761</v>
      </c>
      <c r="I14" s="1">
        <f t="shared" si="5"/>
        <v>1</v>
      </c>
      <c r="J14" s="3">
        <f t="shared" si="3"/>
        <v>9276.2301990042761</v>
      </c>
      <c r="K14" s="3">
        <f t="shared" si="6"/>
        <v>6500</v>
      </c>
    </row>
    <row r="15" spans="1:11">
      <c r="A15">
        <v>2034</v>
      </c>
      <c r="B15">
        <v>14.421874999999998</v>
      </c>
      <c r="C15">
        <v>206.0558140850444</v>
      </c>
      <c r="D15">
        <f t="shared" si="0"/>
        <v>138.05739543697976</v>
      </c>
      <c r="E15">
        <f t="shared" si="1"/>
        <v>138.05739543697976</v>
      </c>
      <c r="G15" s="2">
        <f t="shared" si="2"/>
        <v>9572.7771483929646</v>
      </c>
      <c r="I15" s="1">
        <f t="shared" si="5"/>
        <v>1</v>
      </c>
      <c r="J15" s="3">
        <f t="shared" si="3"/>
        <v>9572.7771483929646</v>
      </c>
      <c r="K15" s="3">
        <f t="shared" si="6"/>
        <v>7000</v>
      </c>
    </row>
    <row r="16" spans="1:11">
      <c r="A16">
        <v>2035</v>
      </c>
      <c r="B16">
        <v>14.960937500000002</v>
      </c>
      <c r="C16">
        <v>216.34553168285584</v>
      </c>
      <c r="D16">
        <f t="shared" si="0"/>
        <v>144.95150622751342</v>
      </c>
      <c r="E16">
        <f t="shared" si="1"/>
        <v>144.95150622751342</v>
      </c>
      <c r="G16" s="2">
        <f t="shared" si="2"/>
        <v>9688.664646016563</v>
      </c>
      <c r="I16" s="1">
        <f t="shared" si="5"/>
        <v>1</v>
      </c>
      <c r="J16" s="3">
        <f t="shared" si="3"/>
        <v>9688.664646016563</v>
      </c>
      <c r="K16" s="3">
        <f t="shared" si="6"/>
        <v>7500</v>
      </c>
    </row>
    <row r="17" spans="1:11">
      <c r="A17">
        <v>2036</v>
      </c>
      <c r="B17">
        <v>15.3203125</v>
      </c>
      <c r="C17">
        <v>223.89345826628511</v>
      </c>
      <c r="D17">
        <f t="shared" si="0"/>
        <v>150.00861703841102</v>
      </c>
      <c r="E17">
        <f t="shared" si="1"/>
        <v>150.00861703841102</v>
      </c>
      <c r="G17" s="2">
        <f t="shared" si="2"/>
        <v>9791.4854568672163</v>
      </c>
      <c r="I17" s="1">
        <f t="shared" si="5"/>
        <v>1</v>
      </c>
      <c r="J17" s="3">
        <f t="shared" si="3"/>
        <v>9791.4854568672163</v>
      </c>
      <c r="K17" s="3">
        <f t="shared" si="6"/>
        <v>8000</v>
      </c>
    </row>
    <row r="18" spans="1:11">
      <c r="A18">
        <v>2037</v>
      </c>
      <c r="B18">
        <v>15.634765625000002</v>
      </c>
      <c r="C18">
        <v>228.88348036437782</v>
      </c>
      <c r="D18">
        <f t="shared" si="0"/>
        <v>153.35193184413313</v>
      </c>
      <c r="E18">
        <f t="shared" si="1"/>
        <v>153.35193184413313</v>
      </c>
      <c r="G18" s="2">
        <f t="shared" si="2"/>
        <v>9808.3933921544231</v>
      </c>
      <c r="I18" s="1">
        <f t="shared" si="5"/>
        <v>1</v>
      </c>
      <c r="J18" s="3">
        <f t="shared" si="3"/>
        <v>9808.3933921544231</v>
      </c>
      <c r="K18" s="3">
        <f t="shared" si="6"/>
        <v>8500</v>
      </c>
    </row>
    <row r="19" spans="1:11">
      <c r="A19">
        <v>2038</v>
      </c>
      <c r="B19">
        <v>15.994140625</v>
      </c>
      <c r="C19">
        <v>231.48641623586315</v>
      </c>
      <c r="D19">
        <f t="shared" si="0"/>
        <v>155.09589887802832</v>
      </c>
      <c r="E19">
        <f t="shared" si="1"/>
        <v>155.09589887802832</v>
      </c>
      <c r="G19" s="2">
        <f t="shared" si="2"/>
        <v>9697.0448437599844</v>
      </c>
      <c r="I19" s="1">
        <f t="shared" si="5"/>
        <v>1</v>
      </c>
      <c r="J19" s="3">
        <f t="shared" si="3"/>
        <v>9697.0448437599844</v>
      </c>
      <c r="K19" s="3">
        <f t="shared" si="6"/>
        <v>9000</v>
      </c>
    </row>
    <row r="20" spans="1:11">
      <c r="A20">
        <v>2039</v>
      </c>
      <c r="B20">
        <v>16.308593750000004</v>
      </c>
      <c r="C20">
        <v>231.8580916970518</v>
      </c>
      <c r="D20">
        <f t="shared" si="0"/>
        <v>155.34492143702471</v>
      </c>
      <c r="E20">
        <f t="shared" si="1"/>
        <v>155.34492143702471</v>
      </c>
      <c r="G20" s="2">
        <f t="shared" si="2"/>
        <v>9525.3412905097775</v>
      </c>
      <c r="I20" s="1">
        <f t="shared" si="5"/>
        <v>1</v>
      </c>
      <c r="J20" s="3">
        <f t="shared" si="3"/>
        <v>9525.3412905097775</v>
      </c>
      <c r="K20" s="3">
        <f t="shared" si="6"/>
        <v>9500</v>
      </c>
    </row>
    <row r="21" spans="1:11">
      <c r="A21">
        <v>2040</v>
      </c>
      <c r="B21">
        <v>16.66796875</v>
      </c>
      <c r="C21">
        <v>230.14653930208146</v>
      </c>
      <c r="D21">
        <f t="shared" si="0"/>
        <v>154.1981813323946</v>
      </c>
      <c r="E21">
        <f t="shared" si="1"/>
        <v>154.1981813323946</v>
      </c>
      <c r="G21" s="2">
        <f t="shared" si="2"/>
        <v>9251.1681324333294</v>
      </c>
      <c r="I21" s="1">
        <f t="shared" si="5"/>
        <v>1</v>
      </c>
      <c r="J21" s="3">
        <f t="shared" si="3"/>
        <v>9251.1681324333294</v>
      </c>
      <c r="K21" s="3">
        <v>10000</v>
      </c>
    </row>
    <row r="22" spans="1:11">
      <c r="A22">
        <v>2041</v>
      </c>
      <c r="B22">
        <v>17.02734375</v>
      </c>
    </row>
    <row r="23" spans="1:11">
      <c r="A23">
        <v>2042</v>
      </c>
      <c r="B23">
        <v>17.341796875</v>
      </c>
    </row>
    <row r="24" spans="1:11">
      <c r="A24">
        <v>2043</v>
      </c>
      <c r="B24">
        <v>17.701171875</v>
      </c>
    </row>
    <row r="25" spans="1:11">
      <c r="A25">
        <v>2044</v>
      </c>
      <c r="B25">
        <v>18.015625</v>
      </c>
    </row>
    <row r="26" spans="1:11">
      <c r="A26">
        <v>2045</v>
      </c>
      <c r="B26">
        <v>18.375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a11cae-ef66-4927-be8d-635417274eb5" xsi:nil="true"/>
    <lcf76f155ced4ddcb4097134ff3c332f xmlns="f014d427-246c-4f58-aa75-4782c2e674b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387EDD8C55E54D80759865D9542B69" ma:contentTypeVersion="15" ma:contentTypeDescription="Create a new document." ma:contentTypeScope="" ma:versionID="8ab830bd2b815f3d3cf140884f17572a">
  <xsd:schema xmlns:xsd="http://www.w3.org/2001/XMLSchema" xmlns:xs="http://www.w3.org/2001/XMLSchema" xmlns:p="http://schemas.microsoft.com/office/2006/metadata/properties" xmlns:ns2="f014d427-246c-4f58-aa75-4782c2e674b5" xmlns:ns3="60a11cae-ef66-4927-be8d-635417274eb5" targetNamespace="http://schemas.microsoft.com/office/2006/metadata/properties" ma:root="true" ma:fieldsID="5e459ecd623a8922ca9a01a983f56ded" ns2:_="" ns3:_="">
    <xsd:import namespace="f014d427-246c-4f58-aa75-4782c2e674b5"/>
    <xsd:import namespace="60a11cae-ef66-4927-be8d-635417274e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4d427-246c-4f58-aa75-4782c2e67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ed288b8-acd4-4d92-b472-f379e5e9d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11cae-ef66-4927-be8d-635417274e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1436d4d-c9af-4c07-8da3-d6268aa39d55}" ma:internalName="TaxCatchAll" ma:showField="CatchAllData" ma:web="60a11cae-ef66-4927-be8d-635417274e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B39F28-2C28-4318-97AF-BCA1352AAD4F}"/>
</file>

<file path=customXml/itemProps2.xml><?xml version="1.0" encoding="utf-8"?>
<ds:datastoreItem xmlns:ds="http://schemas.openxmlformats.org/officeDocument/2006/customXml" ds:itemID="{B4204E7C-A413-4A07-8892-0E501774C2DC}"/>
</file>

<file path=customXml/itemProps3.xml><?xml version="1.0" encoding="utf-8"?>
<ds:datastoreItem xmlns:ds="http://schemas.openxmlformats.org/officeDocument/2006/customXml" ds:itemID="{D63B1081-BB2C-4A17-A2DF-605ABA639C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Jakob Helbrink</dc:creator>
  <cp:keywords/>
  <dc:description/>
  <cp:lastModifiedBy>Abolfazl Khodadadi</cp:lastModifiedBy>
  <cp:revision/>
  <dcterms:created xsi:type="dcterms:W3CDTF">2024-09-08T18:34:08Z</dcterms:created>
  <dcterms:modified xsi:type="dcterms:W3CDTF">2024-10-07T11:44:42Z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0x01010090387EDD8C55E54D80759865D9542B69</vt:lpwstr>
  </property>
  <property fmtid="{D5CDD505-2E9C-101B-9397-08002B2CF9AE}" pid="3" name="MediaServiceImageTags">
    <vt:lpwstr/>
  </property>
</Properties>
</file>