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xr:revisionPtr revIDLastSave="0" documentId="8_{02724468-0CCD-4F58-9C72-9594DF91BA9D}" xr6:coauthVersionLast="43" xr6:coauthVersionMax="43" xr10:uidLastSave="{00000000-0000-0000-0000-000000000000}"/>
  <bookViews>
    <workbookView xWindow="-120" yWindow="-120" windowWidth="24240" windowHeight="13140" xr2:uid="{4A7BBC14-448C-46F9-9E7E-2DDEEED78029}"/>
  </bookViews>
  <sheets>
    <sheet name="Base" sheetId="1" r:id="rId1"/>
    <sheet name="Split Base" sheetId="2" r:id="rId2"/>
    <sheet name="TopPlate" sheetId="3" r:id="rId3"/>
    <sheet name="Combin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4" l="1"/>
  <c r="C67" i="3"/>
  <c r="C15" i="3"/>
  <c r="C27" i="3"/>
  <c r="C26" i="3"/>
  <c r="C66" i="3"/>
  <c r="C65" i="3"/>
  <c r="B67" i="3"/>
  <c r="B66" i="3"/>
  <c r="B65" i="3"/>
  <c r="C29" i="3"/>
  <c r="C33" i="3"/>
  <c r="C16" i="3"/>
  <c r="B29" i="3"/>
  <c r="B28" i="3"/>
  <c r="B27" i="3"/>
  <c r="B26" i="3"/>
  <c r="B25" i="3"/>
  <c r="C25" i="3" s="1"/>
  <c r="B24" i="3"/>
  <c r="C24" i="3" s="1"/>
  <c r="B30" i="3"/>
  <c r="C30" i="3"/>
  <c r="B31" i="3"/>
  <c r="B32" i="3"/>
  <c r="C32" i="3"/>
  <c r="B33" i="3"/>
  <c r="C23" i="3"/>
  <c r="B22" i="3"/>
  <c r="B23" i="3"/>
  <c r="C19" i="3"/>
  <c r="B19" i="3"/>
  <c r="B18" i="3"/>
  <c r="C18" i="3" s="1"/>
  <c r="B17" i="3"/>
  <c r="C17" i="3" s="1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B50" i="3"/>
  <c r="C49" i="3"/>
  <c r="B49" i="3"/>
  <c r="C48" i="3"/>
  <c r="B48" i="3"/>
  <c r="C47" i="3"/>
  <c r="B47" i="3"/>
  <c r="C46" i="3"/>
  <c r="B46" i="3"/>
  <c r="B44" i="3"/>
  <c r="B43" i="3"/>
  <c r="B42" i="3"/>
  <c r="C42" i="3" s="1"/>
  <c r="C40" i="3"/>
  <c r="B40" i="3"/>
  <c r="B38" i="3"/>
  <c r="B37" i="3"/>
  <c r="B36" i="3"/>
  <c r="C36" i="3" s="1"/>
  <c r="B16" i="3"/>
  <c r="B15" i="3"/>
  <c r="B14" i="3"/>
  <c r="B13" i="3"/>
  <c r="C13" i="3" s="1"/>
  <c r="B12" i="3"/>
  <c r="C12" i="3" s="1"/>
  <c r="B11" i="3"/>
  <c r="C11" i="3" s="1"/>
  <c r="B6" i="3"/>
  <c r="B4" i="3"/>
  <c r="B5" i="3" s="1"/>
  <c r="B2" i="3"/>
  <c r="C14" i="3" l="1"/>
  <c r="C28" i="3"/>
  <c r="C44" i="3"/>
  <c r="C37" i="3"/>
  <c r="C38" i="3"/>
  <c r="C43" i="3"/>
  <c r="A11" i="2"/>
  <c r="A12" i="2"/>
  <c r="C55" i="1"/>
  <c r="C56" i="1"/>
  <c r="C57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39" i="1"/>
  <c r="B4" i="1" l="1"/>
  <c r="C33" i="1"/>
  <c r="B33" i="1"/>
  <c r="B31" i="1"/>
  <c r="B30" i="1"/>
  <c r="B29" i="1"/>
  <c r="C29" i="1" s="1"/>
  <c r="B6" i="1"/>
  <c r="A17" i="2" l="1"/>
  <c r="A8" i="2"/>
  <c r="C26" i="1"/>
  <c r="B5" i="1"/>
  <c r="C22" i="1" s="1"/>
  <c r="C21" i="1"/>
  <c r="C25" i="1"/>
  <c r="C20" i="1"/>
  <c r="C19" i="1"/>
  <c r="C16" i="1"/>
  <c r="B2" i="1"/>
  <c r="B11" i="1"/>
  <c r="C11" i="1" s="1"/>
  <c r="B12" i="1"/>
  <c r="C12" i="1" s="1"/>
  <c r="B13" i="1"/>
  <c r="C13" i="1" s="1"/>
  <c r="B14" i="1"/>
  <c r="B15" i="1"/>
  <c r="B16" i="1"/>
  <c r="B17" i="1"/>
  <c r="C17" i="1" s="1"/>
  <c r="B18" i="1"/>
  <c r="C18" i="1" s="1"/>
  <c r="B19" i="1"/>
  <c r="B20" i="1"/>
  <c r="B21" i="1"/>
  <c r="B22" i="1"/>
  <c r="B23" i="1"/>
  <c r="C23" i="1" s="1"/>
  <c r="B24" i="1"/>
  <c r="B25" i="1"/>
  <c r="B26" i="1"/>
  <c r="B35" i="1"/>
  <c r="C35" i="1" s="1"/>
  <c r="B36" i="1"/>
  <c r="B37" i="1"/>
  <c r="B39" i="1"/>
  <c r="B40" i="1"/>
  <c r="B41" i="1"/>
  <c r="B42" i="1"/>
  <c r="B43" i="1"/>
  <c r="C31" i="1" l="1"/>
  <c r="C30" i="1"/>
  <c r="C37" i="1"/>
  <c r="C36" i="1"/>
  <c r="C14" i="1"/>
  <c r="C15" i="1"/>
</calcChain>
</file>

<file path=xl/sharedStrings.xml><?xml version="1.0" encoding="utf-8"?>
<sst xmlns="http://schemas.openxmlformats.org/spreadsheetml/2006/main" count="184" uniqueCount="85">
  <si>
    <t>Command: Tube</t>
  </si>
  <si>
    <t>Base of tube ( DirectionConstraint=Vertical  Solid=Yes  2Point  3Point  Tangent  FitPoints ): p</t>
  </si>
  <si>
    <t>Start of diameter ( DirectionConstraint=Vertical ): 0,0,0</t>
  </si>
  <si>
    <t>End of diameter ( DirectionConstraint=Vertical ): 25.4,0,0</t>
  </si>
  <si>
    <t>Radius &lt;0.000&gt; ( WallThickness=1 ): 12</t>
  </si>
  <si>
    <t>End of tube &lt;0.000&gt; ( BothSides=No ): 2.54</t>
  </si>
  <si>
    <t>Command: Ellipsoid</t>
  </si>
  <si>
    <t>Ellipsoid center ( Corner  Diameter  FromFoci  AroundCurve ): d</t>
  </si>
  <si>
    <t>Start of first axis ( Vertical ): 0,0,2.54</t>
  </si>
  <si>
    <t>End of first axis: .54,0,2.54</t>
  </si>
  <si>
    <t>End of second axis: .27,.54,2.54</t>
  </si>
  <si>
    <t>End of third axis: 1</t>
  </si>
  <si>
    <t>Command: Box</t>
  </si>
  <si>
    <t>Command: Rotate3D</t>
  </si>
  <si>
    <t>Start of rotation axis ( SurfaceNormal  UseLastAxis ): 12.7,0,0</t>
  </si>
  <si>
    <t>End of rotation axis ( SurfaceNormal  UseLastAxis ): 12.7,0,2.54</t>
  </si>
  <si>
    <t>Angle or first reference point &lt;15&gt; ( Copy=Yes ): 360/16</t>
  </si>
  <si>
    <t>Angle or first reference point ( Copy=Yes ): 360/16</t>
  </si>
  <si>
    <t>Angle or first reference point ( Copy=Yes ): 2*360/16</t>
  </si>
  <si>
    <t>Angle or first reference point ( Copy=Yes ): 3*360/16</t>
  </si>
  <si>
    <t>Angle or first reference point ( Copy=Yes ): 4*360/16</t>
  </si>
  <si>
    <t>Text Copied from Trial Commands</t>
  </si>
  <si>
    <t>Extracted Commands</t>
  </si>
  <si>
    <t>Parameters</t>
  </si>
  <si>
    <t>New</t>
  </si>
  <si>
    <t>Outer Circle Diameter</t>
  </si>
  <si>
    <t>Batt Thickness (Tube Wall Thickness)</t>
  </si>
  <si>
    <t>Height of Tube</t>
  </si>
  <si>
    <t>Tube</t>
  </si>
  <si>
    <t>p</t>
  </si>
  <si>
    <t>0,0,0</t>
  </si>
  <si>
    <t>25.4,0,0</t>
  </si>
  <si>
    <t>12</t>
  </si>
  <si>
    <t>2.54</t>
  </si>
  <si>
    <t>Ellipsoid</t>
  </si>
  <si>
    <t>d</t>
  </si>
  <si>
    <t>0,0,2.54</t>
  </si>
  <si>
    <t>.54,0,2.54</t>
  </si>
  <si>
    <t>.27,.54,2.54</t>
  </si>
  <si>
    <t>1</t>
  </si>
  <si>
    <t>Box</t>
  </si>
  <si>
    <t>0,1,0</t>
  </si>
  <si>
    <t>0,-1,0</t>
  </si>
  <si>
    <t>Rotate3D</t>
  </si>
  <si>
    <t>12.7,0,0</t>
  </si>
  <si>
    <t>12.7,0,2.54</t>
  </si>
  <si>
    <t>360/16</t>
  </si>
  <si>
    <t>2*360/16</t>
  </si>
  <si>
    <t>3*360/16</t>
  </si>
  <si>
    <t>4*360/16</t>
  </si>
  <si>
    <t>In</t>
  </si>
  <si>
    <t>mm</t>
  </si>
  <si>
    <t>Depth for Batt End</t>
  </si>
  <si>
    <t>Board Thickness</t>
  </si>
  <si>
    <t>Batts Held</t>
  </si>
  <si>
    <t>*Select Both Boxes</t>
  </si>
  <si>
    <t>*Select Boxes &amp; Ellipsoid</t>
  </si>
  <si>
    <t>First corner of base ( Diagonal  3Point  Vertical  Center ): d</t>
  </si>
  <si>
    <t>First corner ( Cube ): 0,1.5875,0</t>
  </si>
  <si>
    <t>Second corner: 32,-1.5875,4.23333333333333</t>
  </si>
  <si>
    <t>copy=yes</t>
  </si>
  <si>
    <t>copy=no</t>
  </si>
  <si>
    <t>Slot Height (pct)</t>
  </si>
  <si>
    <t>Move</t>
  </si>
  <si>
    <t>*Boolendifference</t>
  </si>
  <si>
    <t>Create New Rectangle</t>
  </si>
  <si>
    <t>Command: Circle</t>
  </si>
  <si>
    <t>Center of circle ( Deformable  Vertical  2Point  3Point  Tangent  AroundCurve  FitPoints ): 0,0,0</t>
  </si>
  <si>
    <t>Radius &lt;13.000&gt; ( Diameter  Orientation  Circumference  Area  ProjectOsnap=Yes ): 9</t>
  </si>
  <si>
    <t>Command: ExtrudeCrv</t>
  </si>
  <si>
    <t>Extrusion distance &lt;1&gt; ( Direction  BothSides=No  Solid=No  DeleteInput=No  ToBoundary  SetBasePoint ): 5</t>
  </si>
  <si>
    <t>ExtrudeCrv</t>
  </si>
  <si>
    <t>*Select Circle</t>
  </si>
  <si>
    <t>*Select Boxes</t>
  </si>
  <si>
    <t>Command: Mirror</t>
  </si>
  <si>
    <t>Start of mirror plane ( 3Point  Copy=Yes  XAxis  YAxis ): 0,0,0</t>
  </si>
  <si>
    <t>End of mirror plane ( Copy=Yes ): 4,0,0</t>
  </si>
  <si>
    <t>Top Inner</t>
  </si>
  <si>
    <t>Top Outer</t>
  </si>
  <si>
    <t>Bottom Inner</t>
  </si>
  <si>
    <t>Bottom Outer</t>
  </si>
  <si>
    <t>139ish</t>
  </si>
  <si>
    <t>0,1.5875,0</t>
  </si>
  <si>
    <t>32.032,-1.5875,4.7625</t>
  </si>
  <si>
    <t>64,-1.5875,425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</si>
</sst>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42E5-B416-41B2-AF76-0D77529A6EA8}">
  <dimension ref="A1:F57"/>
  <sheetViews>
    <sheetView tabSelected="1" topLeftCell="A13" workbookViewId="0">
      <selection activeCell="A32" sqref="A32"/>
    </sheetView>
  </sheetViews>
  <sheetFormatPr defaultRowHeight="15" x14ac:dyDescent="0.25"/>
  <cols>
    <col min="1" max="1" width="83.7109375" style="1" bestFit="1" customWidth="1"/>
    <col min="2" max="2" width="19.85546875" style="1" bestFit="1" customWidth="1"/>
    <col min="3" max="3" width="23.85546875" bestFit="1" customWidth="1"/>
    <col min="6" max="6" width="9.140625" style="1"/>
  </cols>
  <sheetData>
    <row r="1" spans="1:6" x14ac:dyDescent="0.25">
      <c r="A1" s="1" t="s">
        <v>23</v>
      </c>
      <c r="B1" s="1" t="s">
        <v>51</v>
      </c>
      <c r="C1" t="s">
        <v>50</v>
      </c>
    </row>
    <row r="2" spans="1:6" x14ac:dyDescent="0.25">
      <c r="A2" s="1" t="s">
        <v>25</v>
      </c>
      <c r="B2" s="1">
        <f>C2*25.4</f>
        <v>203.2</v>
      </c>
      <c r="C2">
        <v>8</v>
      </c>
    </row>
    <row r="3" spans="1:6" x14ac:dyDescent="0.25">
      <c r="A3" s="1" t="s">
        <v>26</v>
      </c>
      <c r="B3" s="1">
        <v>32</v>
      </c>
    </row>
    <row r="4" spans="1:6" x14ac:dyDescent="0.25">
      <c r="A4" s="1" t="s">
        <v>27</v>
      </c>
      <c r="B4" s="1">
        <f>C4*25.4</f>
        <v>6.35</v>
      </c>
      <c r="C4">
        <v>0.25</v>
      </c>
      <c r="F4" s="1">
        <v>25.4</v>
      </c>
    </row>
    <row r="5" spans="1:6" x14ac:dyDescent="0.25">
      <c r="A5" s="1" t="s">
        <v>52</v>
      </c>
      <c r="B5" s="1">
        <f>B4*0.75</f>
        <v>4.7624999999999993</v>
      </c>
      <c r="C5">
        <v>0.25</v>
      </c>
    </row>
    <row r="6" spans="1:6" x14ac:dyDescent="0.25">
      <c r="A6" s="1" t="s">
        <v>53</v>
      </c>
      <c r="B6" s="1">
        <f>C6*25.4</f>
        <v>3.1749999999999998</v>
      </c>
      <c r="C6">
        <v>0.125</v>
      </c>
    </row>
    <row r="7" spans="1:6" x14ac:dyDescent="0.25">
      <c r="A7" s="1" t="s">
        <v>54</v>
      </c>
      <c r="B7" s="1">
        <v>15</v>
      </c>
    </row>
    <row r="8" spans="1:6" x14ac:dyDescent="0.25">
      <c r="A8" s="1" t="s">
        <v>62</v>
      </c>
      <c r="B8" s="2">
        <v>0.75</v>
      </c>
    </row>
    <row r="10" spans="1:6" x14ac:dyDescent="0.25">
      <c r="A10" s="1" t="s">
        <v>21</v>
      </c>
      <c r="B10" s="1" t="s">
        <v>22</v>
      </c>
      <c r="C10" t="s">
        <v>24</v>
      </c>
      <c r="F10" s="1" t="s">
        <v>22</v>
      </c>
    </row>
    <row r="11" spans="1:6" x14ac:dyDescent="0.25">
      <c r="A11" s="1" t="s">
        <v>0</v>
      </c>
      <c r="B11" s="1" t="str">
        <f>SUBSTITUTE(RIGHT(A11,LEN(A11)-FIND(":",A11))," ","")</f>
        <v>Tube</v>
      </c>
      <c r="C11" t="str">
        <f>B11</f>
        <v>Tube</v>
      </c>
      <c r="F11" s="1" t="s">
        <v>28</v>
      </c>
    </row>
    <row r="12" spans="1:6" x14ac:dyDescent="0.25">
      <c r="A12" s="1" t="s">
        <v>1</v>
      </c>
      <c r="B12" s="1" t="str">
        <f t="shared" ref="B12:B43" si="0">SUBSTITUTE(RIGHT(A12,LEN(A12)-FIND(":",A12))," ","")</f>
        <v>p</v>
      </c>
      <c r="C12" t="str">
        <f>B12</f>
        <v>p</v>
      </c>
      <c r="F12" s="1" t="s">
        <v>29</v>
      </c>
    </row>
    <row r="13" spans="1:6" x14ac:dyDescent="0.25">
      <c r="A13" s="1" t="s">
        <v>2</v>
      </c>
      <c r="B13" s="1" t="str">
        <f t="shared" si="0"/>
        <v>0,0,0</v>
      </c>
      <c r="C13" t="str">
        <f>B13</f>
        <v>0,0,0</v>
      </c>
      <c r="F13" s="1" t="s">
        <v>30</v>
      </c>
    </row>
    <row r="14" spans="1:6" x14ac:dyDescent="0.25">
      <c r="A14" s="1" t="s">
        <v>3</v>
      </c>
      <c r="B14" s="1" t="str">
        <f t="shared" si="0"/>
        <v>25.4,0,0</v>
      </c>
      <c r="C14" t="str">
        <f>B2&amp;",0,0"</f>
        <v>203.2,0,0</v>
      </c>
      <c r="F14" s="1" t="s">
        <v>31</v>
      </c>
    </row>
    <row r="15" spans="1:6" x14ac:dyDescent="0.25">
      <c r="A15" s="1" t="s">
        <v>4</v>
      </c>
      <c r="B15" s="1" t="str">
        <f t="shared" si="0"/>
        <v>12</v>
      </c>
      <c r="C15">
        <f>B2/2-B3</f>
        <v>69.599999999999994</v>
      </c>
      <c r="F15" s="1" t="s">
        <v>32</v>
      </c>
    </row>
    <row r="16" spans="1:6" x14ac:dyDescent="0.25">
      <c r="A16" s="1" t="s">
        <v>5</v>
      </c>
      <c r="B16" s="1" t="str">
        <f t="shared" si="0"/>
        <v>2.54</v>
      </c>
      <c r="C16">
        <f>B4</f>
        <v>6.35</v>
      </c>
      <c r="F16" s="1" t="s">
        <v>33</v>
      </c>
    </row>
    <row r="17" spans="1:6" x14ac:dyDescent="0.25">
      <c r="A17" s="1" t="s">
        <v>6</v>
      </c>
      <c r="B17" s="1" t="str">
        <f t="shared" si="0"/>
        <v>Ellipsoid</v>
      </c>
      <c r="C17" t="str">
        <f>B17</f>
        <v>Ellipsoid</v>
      </c>
      <c r="F17" s="1" t="s">
        <v>34</v>
      </c>
    </row>
    <row r="18" spans="1:6" x14ac:dyDescent="0.25">
      <c r="A18" s="1" t="s">
        <v>7</v>
      </c>
      <c r="B18" s="1" t="str">
        <f t="shared" si="0"/>
        <v>d</v>
      </c>
      <c r="C18" t="str">
        <f>B18</f>
        <v>d</v>
      </c>
      <c r="F18" s="1" t="s">
        <v>35</v>
      </c>
    </row>
    <row r="19" spans="1:6" x14ac:dyDescent="0.25">
      <c r="A19" s="1" t="s">
        <v>8</v>
      </c>
      <c r="B19" s="1" t="str">
        <f t="shared" si="0"/>
        <v>0,0,2.54</v>
      </c>
      <c r="C19" t="str">
        <f>"0,0,"&amp;B4</f>
        <v>0,0,6.35</v>
      </c>
      <c r="F19" s="1" t="s">
        <v>36</v>
      </c>
    </row>
    <row r="20" spans="1:6" x14ac:dyDescent="0.25">
      <c r="A20" s="1" t="s">
        <v>9</v>
      </c>
      <c r="B20" s="1" t="str">
        <f t="shared" si="0"/>
        <v>.54,0,2.54</v>
      </c>
      <c r="C20" t="str">
        <f>B3&amp;",0,"&amp;B4</f>
        <v>32,0,6.35</v>
      </c>
      <c r="F20" s="1" t="s">
        <v>37</v>
      </c>
    </row>
    <row r="21" spans="1:6" x14ac:dyDescent="0.25">
      <c r="A21" s="1" t="s">
        <v>10</v>
      </c>
      <c r="B21" s="1" t="str">
        <f t="shared" si="0"/>
        <v>.27,.54,2.54</v>
      </c>
      <c r="C21" t="str">
        <f>B3&amp;","&amp;B3/2&amp;","&amp;B4</f>
        <v>32,16,6.35</v>
      </c>
      <c r="F21" s="1" t="s">
        <v>38</v>
      </c>
    </row>
    <row r="22" spans="1:6" x14ac:dyDescent="0.25">
      <c r="A22" s="1" t="s">
        <v>11</v>
      </c>
      <c r="B22" s="1" t="str">
        <f t="shared" si="0"/>
        <v>1</v>
      </c>
      <c r="C22">
        <f>B5*2</f>
        <v>9.5249999999999986</v>
      </c>
      <c r="F22" s="1" t="s">
        <v>39</v>
      </c>
    </row>
    <row r="23" spans="1:6" x14ac:dyDescent="0.25">
      <c r="A23" s="1" t="s">
        <v>12</v>
      </c>
      <c r="B23" s="1" t="str">
        <f t="shared" si="0"/>
        <v>Box</v>
      </c>
      <c r="C23" t="str">
        <f>B23</f>
        <v>Box</v>
      </c>
      <c r="F23" s="1" t="s">
        <v>40</v>
      </c>
    </row>
    <row r="24" spans="1:6" x14ac:dyDescent="0.25">
      <c r="A24" s="1" t="s">
        <v>57</v>
      </c>
      <c r="B24" s="1" t="str">
        <f t="shared" si="0"/>
        <v>d</v>
      </c>
      <c r="C24" t="s">
        <v>35</v>
      </c>
      <c r="F24" s="1" t="s">
        <v>29</v>
      </c>
    </row>
    <row r="25" spans="1:6" x14ac:dyDescent="0.25">
      <c r="A25" s="1" t="s">
        <v>58</v>
      </c>
      <c r="B25" s="1" t="str">
        <f t="shared" si="0"/>
        <v>0,1.5875,0</v>
      </c>
      <c r="C25" t="str">
        <f>"0,"&amp;B6/2&amp;",0"</f>
        <v>0,1.5875,0</v>
      </c>
      <c r="D25" t="s">
        <v>82</v>
      </c>
      <c r="F25" s="1" t="s">
        <v>41</v>
      </c>
    </row>
    <row r="26" spans="1:6" x14ac:dyDescent="0.25">
      <c r="A26" s="1" t="s">
        <v>59</v>
      </c>
      <c r="B26" s="1" t="str">
        <f t="shared" si="0"/>
        <v>32,-1.5875,4.23333333333333</v>
      </c>
      <c r="C26" t="str">
        <f>B3*1.001&amp;","&amp;-B6/2&amp;","&amp;B4*B8</f>
        <v>32.032,-1.5875,4.7625</v>
      </c>
      <c r="D26" t="s">
        <v>83</v>
      </c>
      <c r="F26" s="1" t="s">
        <v>42</v>
      </c>
    </row>
    <row r="28" spans="1:6" x14ac:dyDescent="0.25">
      <c r="C28" t="s">
        <v>55</v>
      </c>
    </row>
    <row r="29" spans="1:6" x14ac:dyDescent="0.25">
      <c r="A29" s="1" t="s">
        <v>13</v>
      </c>
      <c r="B29" s="1" t="str">
        <f>SUBSTITUTE(RIGHT(A29,LEN(A29)-FIND(":",A29))," ","")</f>
        <v>Rotate3D</v>
      </c>
      <c r="C29" t="str">
        <f>B29</f>
        <v>Rotate3D</v>
      </c>
      <c r="F29" s="1" t="s">
        <v>43</v>
      </c>
    </row>
    <row r="30" spans="1:6" x14ac:dyDescent="0.25">
      <c r="A30" s="1" t="s">
        <v>14</v>
      </c>
      <c r="B30" s="1" t="str">
        <f>SUBSTITUTE(RIGHT(A30,LEN(A30)-FIND(":",A30))," ","")</f>
        <v>12.7,0,0</v>
      </c>
      <c r="C30" t="str">
        <f>B2/2&amp;",0,0"</f>
        <v>101.6,0,0</v>
      </c>
      <c r="F30" s="1" t="s">
        <v>44</v>
      </c>
    </row>
    <row r="31" spans="1:6" x14ac:dyDescent="0.25">
      <c r="A31" s="1" t="s">
        <v>15</v>
      </c>
      <c r="B31" s="1" t="str">
        <f>SUBSTITUTE(RIGHT(A31,LEN(A31)-FIND(":",A31))," ","")</f>
        <v>12.7,0,2.54</v>
      </c>
      <c r="C31" t="str">
        <f>B2/2&amp;",0,"&amp;B4</f>
        <v>101.6,0,6.35</v>
      </c>
      <c r="F31" s="1" t="s">
        <v>45</v>
      </c>
    </row>
    <row r="32" spans="1:6" x14ac:dyDescent="0.25">
      <c r="C32" t="s">
        <v>61</v>
      </c>
    </row>
    <row r="33" spans="1:6" x14ac:dyDescent="0.25">
      <c r="A33" s="1" t="s">
        <v>16</v>
      </c>
      <c r="B33" s="1" t="str">
        <f>SUBSTITUTE(RIGHT(A33,LEN(A33)-FIND(":",A33))," ","")</f>
        <v>360/16</v>
      </c>
      <c r="C33">
        <f>360/(B7*2)</f>
        <v>12</v>
      </c>
      <c r="F33" s="1" t="s">
        <v>46</v>
      </c>
    </row>
    <row r="34" spans="1:6" x14ac:dyDescent="0.25">
      <c r="C34" t="s">
        <v>56</v>
      </c>
    </row>
    <row r="35" spans="1:6" x14ac:dyDescent="0.25">
      <c r="A35" s="1" t="s">
        <v>13</v>
      </c>
      <c r="B35" s="1" t="str">
        <f t="shared" si="0"/>
        <v>Rotate3D</v>
      </c>
      <c r="C35" t="str">
        <f>B35</f>
        <v>Rotate3D</v>
      </c>
      <c r="F35" s="1" t="s">
        <v>43</v>
      </c>
    </row>
    <row r="36" spans="1:6" x14ac:dyDescent="0.25">
      <c r="A36" s="1" t="s">
        <v>14</v>
      </c>
      <c r="B36" s="1" t="str">
        <f t="shared" si="0"/>
        <v>12.7,0,0</v>
      </c>
      <c r="C36" t="str">
        <f>B2/2&amp;",0,0"</f>
        <v>101.6,0,0</v>
      </c>
      <c r="F36" s="1" t="s">
        <v>44</v>
      </c>
    </row>
    <row r="37" spans="1:6" x14ac:dyDescent="0.25">
      <c r="A37" s="1" t="s">
        <v>15</v>
      </c>
      <c r="B37" s="1" t="str">
        <f t="shared" si="0"/>
        <v>12.7,0,2.54</v>
      </c>
      <c r="C37" t="str">
        <f>B2/2&amp;",0,"&amp;B4</f>
        <v>101.6,0,6.35</v>
      </c>
      <c r="F37" s="1" t="s">
        <v>45</v>
      </c>
    </row>
    <row r="38" spans="1:6" x14ac:dyDescent="0.25">
      <c r="C38" t="s">
        <v>60</v>
      </c>
    </row>
    <row r="39" spans="1:6" x14ac:dyDescent="0.25">
      <c r="A39" s="1" t="s">
        <v>16</v>
      </c>
      <c r="B39" s="1" t="str">
        <f t="shared" si="0"/>
        <v>360/16</v>
      </c>
      <c r="C39">
        <f t="shared" ref="C39:C57" si="1">360/B$7*(ROW()-ROW(C$38))</f>
        <v>24</v>
      </c>
      <c r="F39" s="1" t="s">
        <v>46</v>
      </c>
    </row>
    <row r="40" spans="1:6" x14ac:dyDescent="0.25">
      <c r="A40" s="1" t="s">
        <v>17</v>
      </c>
      <c r="B40" s="1" t="str">
        <f t="shared" si="0"/>
        <v>360/16</v>
      </c>
      <c r="C40">
        <f t="shared" si="1"/>
        <v>48</v>
      </c>
      <c r="F40" s="1" t="s">
        <v>46</v>
      </c>
    </row>
    <row r="41" spans="1:6" x14ac:dyDescent="0.25">
      <c r="A41" s="1" t="s">
        <v>18</v>
      </c>
      <c r="B41" s="1" t="str">
        <f t="shared" si="0"/>
        <v>2*360/16</v>
      </c>
      <c r="C41">
        <f t="shared" si="1"/>
        <v>72</v>
      </c>
      <c r="F41" s="1" t="s">
        <v>47</v>
      </c>
    </row>
    <row r="42" spans="1:6" x14ac:dyDescent="0.25">
      <c r="A42" s="1" t="s">
        <v>19</v>
      </c>
      <c r="B42" s="1" t="str">
        <f t="shared" si="0"/>
        <v>3*360/16</v>
      </c>
      <c r="C42">
        <f t="shared" si="1"/>
        <v>96</v>
      </c>
      <c r="F42" s="1" t="s">
        <v>48</v>
      </c>
    </row>
    <row r="43" spans="1:6" x14ac:dyDescent="0.25">
      <c r="A43" s="1" t="s">
        <v>20</v>
      </c>
      <c r="B43" s="1" t="str">
        <f t="shared" si="0"/>
        <v>4*360/16</v>
      </c>
      <c r="C43">
        <f t="shared" si="1"/>
        <v>120</v>
      </c>
      <c r="F43" s="1" t="s">
        <v>49</v>
      </c>
    </row>
    <row r="44" spans="1:6" x14ac:dyDescent="0.25">
      <c r="C44">
        <f t="shared" si="1"/>
        <v>144</v>
      </c>
    </row>
    <row r="45" spans="1:6" x14ac:dyDescent="0.25">
      <c r="C45">
        <f t="shared" si="1"/>
        <v>168</v>
      </c>
    </row>
    <row r="46" spans="1:6" x14ac:dyDescent="0.25">
      <c r="C46">
        <f t="shared" si="1"/>
        <v>192</v>
      </c>
    </row>
    <row r="47" spans="1:6" x14ac:dyDescent="0.25">
      <c r="C47">
        <f t="shared" si="1"/>
        <v>216</v>
      </c>
    </row>
    <row r="48" spans="1:6" x14ac:dyDescent="0.25">
      <c r="C48">
        <f t="shared" si="1"/>
        <v>240</v>
      </c>
    </row>
    <row r="49" spans="3:3" x14ac:dyDescent="0.25">
      <c r="C49">
        <f t="shared" si="1"/>
        <v>264</v>
      </c>
    </row>
    <row r="50" spans="3:3" x14ac:dyDescent="0.25">
      <c r="C50">
        <f t="shared" si="1"/>
        <v>288</v>
      </c>
    </row>
    <row r="51" spans="3:3" x14ac:dyDescent="0.25">
      <c r="C51">
        <f t="shared" si="1"/>
        <v>312</v>
      </c>
    </row>
    <row r="52" spans="3:3" x14ac:dyDescent="0.25">
      <c r="C52">
        <f t="shared" si="1"/>
        <v>336</v>
      </c>
    </row>
    <row r="53" spans="3:3" x14ac:dyDescent="0.25">
      <c r="C53">
        <f t="shared" si="1"/>
        <v>360</v>
      </c>
    </row>
    <row r="54" spans="3:3" x14ac:dyDescent="0.25">
      <c r="C54">
        <f t="shared" si="1"/>
        <v>384</v>
      </c>
    </row>
    <row r="55" spans="3:3" x14ac:dyDescent="0.25">
      <c r="C55">
        <f t="shared" si="1"/>
        <v>408</v>
      </c>
    </row>
    <row r="56" spans="3:3" x14ac:dyDescent="0.25">
      <c r="C56">
        <f t="shared" si="1"/>
        <v>432</v>
      </c>
    </row>
    <row r="57" spans="3:3" x14ac:dyDescent="0.25">
      <c r="C57">
        <f t="shared" si="1"/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9480-01C2-42CF-ACB6-8A671D9BCB3C}">
  <dimension ref="A5:B18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</cols>
  <sheetData>
    <row r="5" spans="1:2" x14ac:dyDescent="0.25">
      <c r="A5" t="s">
        <v>40</v>
      </c>
    </row>
    <row r="6" spans="1:2" x14ac:dyDescent="0.25">
      <c r="A6" t="s">
        <v>35</v>
      </c>
    </row>
    <row r="7" spans="1:2" x14ac:dyDescent="0.25">
      <c r="A7" t="s">
        <v>30</v>
      </c>
    </row>
    <row r="8" spans="1:2" x14ac:dyDescent="0.25">
      <c r="A8" t="str">
        <f>Base!B2*1.25&amp;","&amp;Base!B2&amp;","&amp;Base!B4*1.5</f>
        <v>254,203.2,9.525</v>
      </c>
    </row>
    <row r="9" spans="1:2" x14ac:dyDescent="0.25">
      <c r="B9" t="s">
        <v>64</v>
      </c>
    </row>
    <row r="10" spans="1:2" x14ac:dyDescent="0.25">
      <c r="A10" t="s">
        <v>63</v>
      </c>
    </row>
    <row r="11" spans="1:2" x14ac:dyDescent="0.25">
      <c r="A11" t="str">
        <f>"0,0,0"</f>
        <v>0,0,0</v>
      </c>
    </row>
    <row r="12" spans="1:2" x14ac:dyDescent="0.25">
      <c r="A12" t="str">
        <f>Base!B2*1.25&amp;",0,0"</f>
        <v>254,0,0</v>
      </c>
    </row>
    <row r="13" spans="1:2" x14ac:dyDescent="0.25">
      <c r="B13" t="s">
        <v>65</v>
      </c>
    </row>
    <row r="14" spans="1:2" x14ac:dyDescent="0.25">
      <c r="A14" t="s">
        <v>40</v>
      </c>
    </row>
    <row r="15" spans="1:2" x14ac:dyDescent="0.25">
      <c r="A15" t="s">
        <v>35</v>
      </c>
    </row>
    <row r="16" spans="1:2" x14ac:dyDescent="0.25">
      <c r="A16" t="s">
        <v>30</v>
      </c>
    </row>
    <row r="17" spans="1:2" x14ac:dyDescent="0.25">
      <c r="A17" t="str">
        <f>Base!B2*1.25&amp;","&amp;Base!B2*-1&amp;","&amp;Base!B4*1.5</f>
        <v>254,-203.2,9.525</v>
      </c>
    </row>
    <row r="18" spans="1:2" x14ac:dyDescent="0.25">
      <c r="B18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107E-FD1F-45F6-BD29-FE9AD5101862}">
  <dimension ref="A1:F67"/>
  <sheetViews>
    <sheetView topLeftCell="A36" workbookViewId="0">
      <selection activeCell="C56" sqref="C56"/>
    </sheetView>
  </sheetViews>
  <sheetFormatPr defaultRowHeight="15" x14ac:dyDescent="0.25"/>
  <cols>
    <col min="1" max="1" width="83.7109375" style="1" bestFit="1" customWidth="1"/>
    <col min="2" max="2" width="19.85546875" style="1" bestFit="1" customWidth="1"/>
    <col min="3" max="3" width="23.85546875" bestFit="1" customWidth="1"/>
    <col min="6" max="6" width="9.140625" style="1"/>
  </cols>
  <sheetData>
    <row r="1" spans="1:6" x14ac:dyDescent="0.25">
      <c r="A1" s="1" t="s">
        <v>23</v>
      </c>
      <c r="B1" s="1" t="s">
        <v>51</v>
      </c>
      <c r="C1" t="s">
        <v>50</v>
      </c>
    </row>
    <row r="2" spans="1:6" x14ac:dyDescent="0.25">
      <c r="A2" s="1" t="s">
        <v>25</v>
      </c>
      <c r="B2" s="1">
        <f>C2*25.4</f>
        <v>127</v>
      </c>
      <c r="C2">
        <v>5</v>
      </c>
    </row>
    <row r="3" spans="1:6" x14ac:dyDescent="0.25">
      <c r="A3" s="1" t="s">
        <v>26</v>
      </c>
      <c r="B3" s="1">
        <v>18</v>
      </c>
    </row>
    <row r="4" spans="1:6" x14ac:dyDescent="0.25">
      <c r="A4" s="1" t="s">
        <v>27</v>
      </c>
      <c r="B4" s="1">
        <f>C4*25.4</f>
        <v>3.1749999999999998</v>
      </c>
      <c r="C4">
        <v>0.125</v>
      </c>
      <c r="F4" s="1">
        <v>25.4</v>
      </c>
    </row>
    <row r="5" spans="1:6" x14ac:dyDescent="0.25">
      <c r="A5" s="1" t="s">
        <v>52</v>
      </c>
      <c r="B5" s="1">
        <f>B4*0.75</f>
        <v>2.3812499999999996</v>
      </c>
      <c r="C5">
        <v>0.25</v>
      </c>
    </row>
    <row r="6" spans="1:6" x14ac:dyDescent="0.25">
      <c r="A6" s="1" t="s">
        <v>53</v>
      </c>
      <c r="B6" s="1">
        <f>C6*25.4</f>
        <v>3.1749999999999998</v>
      </c>
      <c r="C6">
        <v>0.125</v>
      </c>
    </row>
    <row r="7" spans="1:6" x14ac:dyDescent="0.25">
      <c r="A7" s="1" t="s">
        <v>54</v>
      </c>
      <c r="B7" s="1">
        <v>15</v>
      </c>
    </row>
    <row r="8" spans="1:6" x14ac:dyDescent="0.25">
      <c r="A8" s="1" t="s">
        <v>62</v>
      </c>
      <c r="B8" s="2">
        <v>0.75</v>
      </c>
    </row>
    <row r="10" spans="1:6" x14ac:dyDescent="0.25">
      <c r="A10" s="1" t="s">
        <v>21</v>
      </c>
      <c r="B10" s="1" t="s">
        <v>22</v>
      </c>
      <c r="C10" t="s">
        <v>24</v>
      </c>
      <c r="F10" s="1" t="s">
        <v>22</v>
      </c>
    </row>
    <row r="11" spans="1:6" x14ac:dyDescent="0.25">
      <c r="A11" s="1" t="s">
        <v>0</v>
      </c>
      <c r="B11" s="1" t="str">
        <f>SUBSTITUTE(RIGHT(A11,LEN(A11)-FIND(":",A11))," ","")</f>
        <v>Tube</v>
      </c>
      <c r="C11" t="str">
        <f>B11</f>
        <v>Tube</v>
      </c>
      <c r="F11" s="1" t="s">
        <v>28</v>
      </c>
    </row>
    <row r="12" spans="1:6" x14ac:dyDescent="0.25">
      <c r="A12" s="1" t="s">
        <v>1</v>
      </c>
      <c r="B12" s="1" t="str">
        <f t="shared" ref="B12:B50" si="0">SUBSTITUTE(RIGHT(A12,LEN(A12)-FIND(":",A12))," ","")</f>
        <v>p</v>
      </c>
      <c r="C12" t="str">
        <f>B12</f>
        <v>p</v>
      </c>
      <c r="F12" s="1" t="s">
        <v>29</v>
      </c>
    </row>
    <row r="13" spans="1:6" x14ac:dyDescent="0.25">
      <c r="A13" s="1" t="s">
        <v>2</v>
      </c>
      <c r="B13" s="1" t="str">
        <f t="shared" si="0"/>
        <v>0,0,0</v>
      </c>
      <c r="C13" t="str">
        <f>B13</f>
        <v>0,0,0</v>
      </c>
      <c r="F13" s="1" t="s">
        <v>30</v>
      </c>
    </row>
    <row r="14" spans="1:6" x14ac:dyDescent="0.25">
      <c r="A14" s="1" t="s">
        <v>3</v>
      </c>
      <c r="B14" s="1" t="str">
        <f t="shared" si="0"/>
        <v>25.4,0,0</v>
      </c>
      <c r="C14" t="str">
        <f>B2&amp;",0,0"</f>
        <v>127,0,0</v>
      </c>
      <c r="F14" s="1" t="s">
        <v>31</v>
      </c>
    </row>
    <row r="15" spans="1:6" x14ac:dyDescent="0.25">
      <c r="A15" s="1" t="s">
        <v>4</v>
      </c>
      <c r="B15" s="1" t="str">
        <f t="shared" si="0"/>
        <v>12</v>
      </c>
      <c r="C15">
        <f>(B2/2)-((B3/2)/0.75)</f>
        <v>51.5</v>
      </c>
      <c r="F15" s="1" t="s">
        <v>32</v>
      </c>
    </row>
    <row r="16" spans="1:6" x14ac:dyDescent="0.25">
      <c r="A16" s="1" t="s">
        <v>5</v>
      </c>
      <c r="B16" s="1" t="str">
        <f t="shared" si="0"/>
        <v>2.54</v>
      </c>
      <c r="C16">
        <f>B4</f>
        <v>3.1749999999999998</v>
      </c>
      <c r="F16" s="1" t="s">
        <v>33</v>
      </c>
    </row>
    <row r="17" spans="1:6" x14ac:dyDescent="0.25">
      <c r="A17" s="1" t="s">
        <v>66</v>
      </c>
      <c r="B17" s="1" t="str">
        <f>SUBSTITUTE(RIGHT(A17,LEN(A17)-FIND(":",A17))," ","")</f>
        <v>Circle</v>
      </c>
      <c r="C17" t="str">
        <f>B17</f>
        <v>Circle</v>
      </c>
      <c r="F17" s="1" t="s">
        <v>28</v>
      </c>
    </row>
    <row r="18" spans="1:6" x14ac:dyDescent="0.25">
      <c r="A18" s="1" t="s">
        <v>67</v>
      </c>
      <c r="B18" s="1" t="str">
        <f t="shared" ref="B18:B23" si="1">SUBSTITUTE(RIGHT(A18,LEN(A18)-FIND(":",A18))," ","")</f>
        <v>0,0,0</v>
      </c>
      <c r="C18" t="str">
        <f>B18</f>
        <v>0,0,0</v>
      </c>
      <c r="F18" s="1" t="s">
        <v>29</v>
      </c>
    </row>
    <row r="19" spans="1:6" x14ac:dyDescent="0.25">
      <c r="A19" s="1" t="s">
        <v>68</v>
      </c>
      <c r="B19" s="1" t="str">
        <f t="shared" si="1"/>
        <v>9</v>
      </c>
      <c r="C19">
        <f>B3/2</f>
        <v>9</v>
      </c>
      <c r="F19" s="1" t="s">
        <v>30</v>
      </c>
    </row>
    <row r="21" spans="1:6" x14ac:dyDescent="0.25">
      <c r="D21" t="s">
        <v>72</v>
      </c>
    </row>
    <row r="22" spans="1:6" x14ac:dyDescent="0.25">
      <c r="A22" s="1" t="s">
        <v>69</v>
      </c>
      <c r="B22" s="1" t="str">
        <f t="shared" si="1"/>
        <v>ExtrudeCrv</v>
      </c>
      <c r="C22" t="s">
        <v>71</v>
      </c>
    </row>
    <row r="23" spans="1:6" x14ac:dyDescent="0.25">
      <c r="A23" s="1" t="s">
        <v>70</v>
      </c>
      <c r="B23" s="1" t="str">
        <f t="shared" si="1"/>
        <v>5</v>
      </c>
      <c r="C23">
        <f>B4*1.5</f>
        <v>4.7624999999999993</v>
      </c>
    </row>
    <row r="24" spans="1:6" x14ac:dyDescent="0.25">
      <c r="A24" s="1" t="s">
        <v>0</v>
      </c>
      <c r="B24" s="1" t="str">
        <f>SUBSTITUTE(RIGHT(A24,LEN(A24)-FIND(":",A24))," ","")</f>
        <v>Tube</v>
      </c>
      <c r="C24" t="str">
        <f>B24</f>
        <v>Tube</v>
      </c>
      <c r="F24" s="1" t="s">
        <v>28</v>
      </c>
    </row>
    <row r="25" spans="1:6" x14ac:dyDescent="0.25">
      <c r="A25" s="1" t="s">
        <v>1</v>
      </c>
      <c r="B25" s="1" t="str">
        <f t="shared" ref="B25:B29" si="2">SUBSTITUTE(RIGHT(A25,LEN(A25)-FIND(":",A25))," ","")</f>
        <v>p</v>
      </c>
      <c r="C25" t="str">
        <f>B25</f>
        <v>p</v>
      </c>
      <c r="F25" s="1" t="s">
        <v>29</v>
      </c>
    </row>
    <row r="26" spans="1:6" x14ac:dyDescent="0.25">
      <c r="A26" s="1" t="s">
        <v>2</v>
      </c>
      <c r="B26" s="1" t="str">
        <f t="shared" si="2"/>
        <v>0,0,0</v>
      </c>
      <c r="C26" t="str">
        <f>(B3/2)&amp;",0,0"</f>
        <v>9,0,0</v>
      </c>
      <c r="F26" s="1" t="s">
        <v>30</v>
      </c>
    </row>
    <row r="27" spans="1:6" x14ac:dyDescent="0.25">
      <c r="A27" s="1" t="s">
        <v>3</v>
      </c>
      <c r="B27" s="1" t="str">
        <f t="shared" si="2"/>
        <v>25.4,0,0</v>
      </c>
      <c r="C27" t="str">
        <f>B2-(B3/2)&amp;",0,0"</f>
        <v>118,0,0</v>
      </c>
      <c r="F27" s="1" t="s">
        <v>31</v>
      </c>
    </row>
    <row r="28" spans="1:6" x14ac:dyDescent="0.25">
      <c r="A28" s="1" t="s">
        <v>4</v>
      </c>
      <c r="B28" s="1" t="str">
        <f t="shared" si="2"/>
        <v>12</v>
      </c>
      <c r="C28">
        <f>(B2/2)-((B3/2)/0.75)</f>
        <v>51.5</v>
      </c>
      <c r="F28" s="1" t="s">
        <v>32</v>
      </c>
    </row>
    <row r="29" spans="1:6" x14ac:dyDescent="0.25">
      <c r="A29" s="1" t="s">
        <v>5</v>
      </c>
      <c r="B29" s="1" t="str">
        <f t="shared" si="2"/>
        <v>2.54</v>
      </c>
      <c r="C29">
        <f>B4*B8</f>
        <v>2.3812499999999996</v>
      </c>
      <c r="F29" s="1" t="s">
        <v>33</v>
      </c>
    </row>
    <row r="30" spans="1:6" x14ac:dyDescent="0.25">
      <c r="A30" s="1" t="s">
        <v>12</v>
      </c>
      <c r="B30" s="1" t="str">
        <f t="shared" si="0"/>
        <v>Box</v>
      </c>
      <c r="C30" t="str">
        <f>B30</f>
        <v>Box</v>
      </c>
      <c r="F30" s="1" t="s">
        <v>40</v>
      </c>
    </row>
    <row r="31" spans="1:6" x14ac:dyDescent="0.25">
      <c r="A31" s="1" t="s">
        <v>57</v>
      </c>
      <c r="B31" s="1" t="str">
        <f t="shared" si="0"/>
        <v>d</v>
      </c>
      <c r="C31" t="s">
        <v>35</v>
      </c>
      <c r="F31" s="1" t="s">
        <v>29</v>
      </c>
    </row>
    <row r="32" spans="1:6" x14ac:dyDescent="0.25">
      <c r="A32" s="1" t="s">
        <v>58</v>
      </c>
      <c r="B32" s="1" t="str">
        <f t="shared" si="0"/>
        <v>0,1.5875,0</v>
      </c>
      <c r="C32" t="str">
        <f>"0,"&amp;B6/2&amp;",0"</f>
        <v>0,1.5875,0</v>
      </c>
      <c r="F32" s="1" t="s">
        <v>41</v>
      </c>
    </row>
    <row r="33" spans="1:6" x14ac:dyDescent="0.25">
      <c r="A33" s="1" t="s">
        <v>59</v>
      </c>
      <c r="B33" s="1" t="str">
        <f t="shared" si="0"/>
        <v>32,-1.5875,4.23333333333333</v>
      </c>
      <c r="C33" t="str">
        <f>((B3/2)/0.75)&amp;","&amp;-B6/2&amp;","&amp;B4*B8</f>
        <v>12,-1.5875,2.38125</v>
      </c>
      <c r="F33" s="1" t="s">
        <v>42</v>
      </c>
    </row>
    <row r="35" spans="1:6" x14ac:dyDescent="0.25">
      <c r="C35" t="s">
        <v>73</v>
      </c>
    </row>
    <row r="36" spans="1:6" x14ac:dyDescent="0.25">
      <c r="A36" s="1" t="s">
        <v>13</v>
      </c>
      <c r="B36" s="1" t="str">
        <f>SUBSTITUTE(RIGHT(A36,LEN(A36)-FIND(":",A36))," ","")</f>
        <v>Rotate3D</v>
      </c>
      <c r="C36" t="str">
        <f>B36</f>
        <v>Rotate3D</v>
      </c>
      <c r="F36" s="1" t="s">
        <v>43</v>
      </c>
    </row>
    <row r="37" spans="1:6" x14ac:dyDescent="0.25">
      <c r="A37" s="1" t="s">
        <v>14</v>
      </c>
      <c r="B37" s="1" t="str">
        <f>SUBSTITUTE(RIGHT(A37,LEN(A37)-FIND(":",A37))," ","")</f>
        <v>12.7,0,0</v>
      </c>
      <c r="C37" t="str">
        <f>B2/2&amp;",0,0"</f>
        <v>63.5,0,0</v>
      </c>
      <c r="F37" s="1" t="s">
        <v>44</v>
      </c>
    </row>
    <row r="38" spans="1:6" x14ac:dyDescent="0.25">
      <c r="A38" s="1" t="s">
        <v>15</v>
      </c>
      <c r="B38" s="1" t="str">
        <f>SUBSTITUTE(RIGHT(A38,LEN(A38)-FIND(":",A38))," ","")</f>
        <v>12.7,0,2.54</v>
      </c>
      <c r="C38" t="str">
        <f>B2/2&amp;",0,"&amp;B4</f>
        <v>63.5,0,3.175</v>
      </c>
      <c r="F38" s="1" t="s">
        <v>45</v>
      </c>
    </row>
    <row r="39" spans="1:6" x14ac:dyDescent="0.25">
      <c r="C39" t="s">
        <v>61</v>
      </c>
    </row>
    <row r="40" spans="1:6" x14ac:dyDescent="0.25">
      <c r="A40" s="1" t="s">
        <v>16</v>
      </c>
      <c r="B40" s="1" t="str">
        <f>SUBSTITUTE(RIGHT(A40,LEN(A40)-FIND(":",A40))," ","")</f>
        <v>360/16</v>
      </c>
      <c r="C40">
        <f>360/(B7*2)</f>
        <v>12</v>
      </c>
      <c r="F40" s="1" t="s">
        <v>46</v>
      </c>
    </row>
    <row r="41" spans="1:6" x14ac:dyDescent="0.25">
      <c r="C41" t="s">
        <v>56</v>
      </c>
    </row>
    <row r="42" spans="1:6" x14ac:dyDescent="0.25">
      <c r="A42" s="1" t="s">
        <v>13</v>
      </c>
      <c r="B42" s="1" t="str">
        <f t="shared" si="0"/>
        <v>Rotate3D</v>
      </c>
      <c r="C42" t="str">
        <f>B42</f>
        <v>Rotate3D</v>
      </c>
      <c r="F42" s="1" t="s">
        <v>43</v>
      </c>
    </row>
    <row r="43" spans="1:6" x14ac:dyDescent="0.25">
      <c r="A43" s="1" t="s">
        <v>14</v>
      </c>
      <c r="B43" s="1" t="str">
        <f t="shared" si="0"/>
        <v>12.7,0,0</v>
      </c>
      <c r="C43" t="str">
        <f>B2/2&amp;",0,0"</f>
        <v>63.5,0,0</v>
      </c>
      <c r="F43" s="1" t="s">
        <v>44</v>
      </c>
    </row>
    <row r="44" spans="1:6" x14ac:dyDescent="0.25">
      <c r="A44" s="1" t="s">
        <v>15</v>
      </c>
      <c r="B44" s="1" t="str">
        <f t="shared" si="0"/>
        <v>12.7,0,2.54</v>
      </c>
      <c r="C44" t="str">
        <f>B2/2&amp;",0,"&amp;B4</f>
        <v>63.5,0,3.175</v>
      </c>
      <c r="F44" s="1" t="s">
        <v>45</v>
      </c>
    </row>
    <row r="45" spans="1:6" x14ac:dyDescent="0.25">
      <c r="C45" t="s">
        <v>60</v>
      </c>
    </row>
    <row r="46" spans="1:6" x14ac:dyDescent="0.25">
      <c r="A46" s="1" t="s">
        <v>16</v>
      </c>
      <c r="B46" s="1" t="str">
        <f t="shared" si="0"/>
        <v>360/16</v>
      </c>
      <c r="C46">
        <f>360/B$7*(ROW()-ROW(C$45))</f>
        <v>24</v>
      </c>
      <c r="F46" s="1" t="s">
        <v>46</v>
      </c>
    </row>
    <row r="47" spans="1:6" x14ac:dyDescent="0.25">
      <c r="A47" s="1" t="s">
        <v>17</v>
      </c>
      <c r="B47" s="1" t="str">
        <f t="shared" si="0"/>
        <v>360/16</v>
      </c>
      <c r="C47">
        <f>360/B$7*(ROW()-ROW(C$45))</f>
        <v>48</v>
      </c>
      <c r="F47" s="1" t="s">
        <v>46</v>
      </c>
    </row>
    <row r="48" spans="1:6" x14ac:dyDescent="0.25">
      <c r="A48" s="1" t="s">
        <v>18</v>
      </c>
      <c r="B48" s="1" t="str">
        <f t="shared" si="0"/>
        <v>2*360/16</v>
      </c>
      <c r="C48">
        <f>360/B$7*(ROW()-ROW(C$45))</f>
        <v>72</v>
      </c>
      <c r="F48" s="1" t="s">
        <v>47</v>
      </c>
    </row>
    <row r="49" spans="1:6" x14ac:dyDescent="0.25">
      <c r="A49" s="1" t="s">
        <v>19</v>
      </c>
      <c r="B49" s="1" t="str">
        <f t="shared" si="0"/>
        <v>3*360/16</v>
      </c>
      <c r="C49">
        <f>360/B$7*(ROW()-ROW(C$45))</f>
        <v>96</v>
      </c>
      <c r="F49" s="1" t="s">
        <v>48</v>
      </c>
    </row>
    <row r="50" spans="1:6" x14ac:dyDescent="0.25">
      <c r="A50" s="1" t="s">
        <v>20</v>
      </c>
      <c r="B50" s="1" t="str">
        <f t="shared" si="0"/>
        <v>4*360/16</v>
      </c>
      <c r="C50">
        <f>360/B$7*(ROW()-ROW(C$45))</f>
        <v>120</v>
      </c>
      <c r="F50" s="1" t="s">
        <v>49</v>
      </c>
    </row>
    <row r="51" spans="1:6" x14ac:dyDescent="0.25">
      <c r="C51">
        <f>360/B$7*(ROW()-ROW(C$45))</f>
        <v>144</v>
      </c>
    </row>
    <row r="52" spans="1:6" x14ac:dyDescent="0.25">
      <c r="C52">
        <f>360/B$7*(ROW()-ROW(C$45))</f>
        <v>168</v>
      </c>
    </row>
    <row r="53" spans="1:6" x14ac:dyDescent="0.25">
      <c r="C53">
        <f>360/B$7*(ROW()-ROW(C$45))</f>
        <v>192</v>
      </c>
    </row>
    <row r="54" spans="1:6" x14ac:dyDescent="0.25">
      <c r="C54">
        <f>360/B$7*(ROW()-ROW(C$45))</f>
        <v>216</v>
      </c>
    </row>
    <row r="55" spans="1:6" x14ac:dyDescent="0.25">
      <c r="C55">
        <f>360/B$7*(ROW()-ROW(C$45))</f>
        <v>240</v>
      </c>
    </row>
    <row r="56" spans="1:6" x14ac:dyDescent="0.25">
      <c r="C56">
        <f>360/B$7*(ROW()-ROW(C$45))</f>
        <v>264</v>
      </c>
    </row>
    <row r="57" spans="1:6" x14ac:dyDescent="0.25">
      <c r="C57">
        <f>360/B$7*(ROW()-ROW(C$45))</f>
        <v>288</v>
      </c>
    </row>
    <row r="58" spans="1:6" x14ac:dyDescent="0.25">
      <c r="C58">
        <f>360/B$7*(ROW()-ROW(C$45))</f>
        <v>312</v>
      </c>
    </row>
    <row r="59" spans="1:6" x14ac:dyDescent="0.25">
      <c r="C59">
        <f>360/B$7*(ROW()-ROW(C$45))</f>
        <v>336</v>
      </c>
    </row>
    <row r="60" spans="1:6" x14ac:dyDescent="0.25">
      <c r="C60">
        <f>360/B$7*(ROW()-ROW(C$45))</f>
        <v>360</v>
      </c>
    </row>
    <row r="61" spans="1:6" x14ac:dyDescent="0.25">
      <c r="C61">
        <f>360/B$7*(ROW()-ROW(C$45))</f>
        <v>384</v>
      </c>
    </row>
    <row r="62" spans="1:6" x14ac:dyDescent="0.25">
      <c r="C62">
        <f>360/B$7*(ROW()-ROW(C$45))</f>
        <v>408</v>
      </c>
    </row>
    <row r="63" spans="1:6" x14ac:dyDescent="0.25">
      <c r="C63">
        <f>360/B$7*(ROW()-ROW(C$45))</f>
        <v>432</v>
      </c>
    </row>
    <row r="64" spans="1:6" x14ac:dyDescent="0.25">
      <c r="C64">
        <f>360/B$7*(ROW()-ROW(C$45))</f>
        <v>456</v>
      </c>
    </row>
    <row r="65" spans="1:3" x14ac:dyDescent="0.25">
      <c r="A65" s="1" t="s">
        <v>74</v>
      </c>
      <c r="B65" s="1" t="str">
        <f>SUBSTITUTE(RIGHT(A65,LEN(A65)-FIND(":",A65))," ","")</f>
        <v>Mirror</v>
      </c>
      <c r="C65" t="str">
        <f>B65</f>
        <v>Mirror</v>
      </c>
    </row>
    <row r="66" spans="1:3" x14ac:dyDescent="0.25">
      <c r="A66" s="1" t="s">
        <v>75</v>
      </c>
      <c r="B66" s="1" t="str">
        <f>SUBSTITUTE(RIGHT(A66,LEN(A66)-FIND(":",A66))," ","")</f>
        <v>0,0,0</v>
      </c>
      <c r="C66" t="str">
        <f>B66</f>
        <v>0,0,0</v>
      </c>
    </row>
    <row r="67" spans="1:3" x14ac:dyDescent="0.25">
      <c r="A67" s="1" t="s">
        <v>76</v>
      </c>
      <c r="B67" s="1" t="str">
        <f>SUBSTITUTE(RIGHT(A67,LEN(A67)-FIND(":",A67))," ","")</f>
        <v>4,0,0</v>
      </c>
      <c r="C67" t="str">
        <f>B67</f>
        <v>4,0,0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16AE-DCA3-421D-8F81-6AC5A0C2A150}">
  <dimension ref="A1:B12"/>
  <sheetViews>
    <sheetView workbookViewId="0">
      <selection activeCell="A9" sqref="A9:A12"/>
    </sheetView>
  </sheetViews>
  <sheetFormatPr defaultRowHeight="15" x14ac:dyDescent="0.25"/>
  <cols>
    <col min="1" max="1" width="18" customWidth="1"/>
  </cols>
  <sheetData>
    <row r="1" spans="1:2" x14ac:dyDescent="0.25">
      <c r="A1" t="s">
        <v>77</v>
      </c>
      <c r="B1">
        <v>103</v>
      </c>
    </row>
    <row r="2" spans="1:2" x14ac:dyDescent="0.25">
      <c r="A2" t="s">
        <v>78</v>
      </c>
      <c r="B2">
        <v>127</v>
      </c>
    </row>
    <row r="3" spans="1:2" x14ac:dyDescent="0.25">
      <c r="A3" t="s">
        <v>79</v>
      </c>
      <c r="B3" t="s">
        <v>81</v>
      </c>
    </row>
    <row r="4" spans="1:2" x14ac:dyDescent="0.25">
      <c r="A4" t="s">
        <v>80</v>
      </c>
      <c r="B4">
        <v>203</v>
      </c>
    </row>
    <row r="6" spans="1:2" x14ac:dyDescent="0.25">
      <c r="B6">
        <f>16.5*25.4</f>
        <v>419.09999999999997</v>
      </c>
    </row>
    <row r="9" spans="1:2" x14ac:dyDescent="0.25">
      <c r="A9" t="s">
        <v>40</v>
      </c>
    </row>
    <row r="10" spans="1:2" x14ac:dyDescent="0.25">
      <c r="A10" t="s">
        <v>35</v>
      </c>
    </row>
    <row r="11" spans="1:2" x14ac:dyDescent="0.25">
      <c r="A11" t="s">
        <v>82</v>
      </c>
    </row>
    <row r="12" spans="1:2" x14ac:dyDescent="0.25">
      <c r="A1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Split Base</vt:lpstr>
      <vt:lpstr>TopPlate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2019-04-30T16:10:30Z</dcterms:created>
  <dcterms:modified xsi:type="dcterms:W3CDTF">2019-05-02T00:03:44Z</dcterms:modified>
</cp:coreProperties>
</file>