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2020" sheetId="1" r:id="rId4"/>
    <sheet name="2019" sheetId="2" r:id="rId5"/>
    <sheet name="2018" sheetId="3" r:id="rId6"/>
    <sheet name="2017" sheetId="4" r:id="rId7"/>
    <sheet name="2016" sheetId="5" r:id="rId8"/>
    <sheet name="2015" sheetId="6" r:id="rId9"/>
    <sheet name="2014" sheetId="7" r:id="rId10"/>
    <sheet name="2013" sheetId="8" r:id="rId11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<sst xmlns="http://schemas.openxmlformats.org/spreadsheetml/2006/main" uniqueCount="692">
  <si>
    <t>CHQ N° 5939152 du 07/01/2020AGBO FRANCIS HUGUES 96612200</t>
  </si>
  <si>
    <t>CHQ N° 5939153 du 08/01/2020 GOUSSOU SERGE G</t>
  </si>
  <si>
    <t>CHQ N° 5939154 du 13/01/2020 GOUSSOU SERGE GERARD T</t>
  </si>
  <si>
    <t>CHQ N° 5939155 du 14/01/2020 GOUSSOU SERGE G./97555452</t>
  </si>
  <si>
    <t>Base de calcul Considérant le montant des Int débiteurs banque</t>
  </si>
  <si>
    <t>Ecart avec la base de calcul</t>
  </si>
  <si>
    <t>Jan</t>
  </si>
  <si>
    <t>Date Op</t>
  </si>
  <si>
    <t>Libellé</t>
  </si>
  <si>
    <t>Date Val</t>
  </si>
  <si>
    <t>Capitaux</t>
  </si>
  <si>
    <t>Solde</t>
  </si>
  <si>
    <t>NBj</t>
  </si>
  <si>
    <t>Nombre</t>
  </si>
  <si>
    <t>Debit</t>
  </si>
  <si>
    <t>Credit</t>
  </si>
  <si>
    <t>Vrst interêts DAT N° 7763</t>
  </si>
  <si>
    <t>07/01/2020</t>
  </si>
  <si>
    <t>IRCM sur DAT N° 007763</t>
  </si>
  <si>
    <t>08/01/2020</t>
  </si>
  <si>
    <t>13/01/2020</t>
  </si>
  <si>
    <t>14/01/2020</t>
  </si>
  <si>
    <t>CHQ N° 5939157 du 14/01/2020 BESSAN KUASSI LUC/97099191</t>
  </si>
  <si>
    <t>CHON° 5939159 du 16/01/2020 HOUNDJO D MICHAEL</t>
  </si>
  <si>
    <t>16/01/2020</t>
  </si>
  <si>
    <t>CHON° 5939160 du 17/01/2020 HOUNDJO D.MICHAEL/66479357</t>
  </si>
  <si>
    <t>17/01/2020</t>
  </si>
  <si>
    <t>CHON° 5939161 du 20/01/2020 OKE LYDIA</t>
  </si>
  <si>
    <t>20/01/2020</t>
  </si>
  <si>
    <t>CHON° 5939163 du 20/01/2020 HOUNDJO D.MICHAEL /66479357</t>
  </si>
  <si>
    <t>Releve a la Demande +3 mo</t>
  </si>
  <si>
    <t>Intérêts débiteurs</t>
  </si>
  <si>
    <t>Montant des intérêt débiteurs calculés par la banque</t>
  </si>
  <si>
    <t>Ecart</t>
  </si>
  <si>
    <t>Vrst interets DAT N°7763</t>
  </si>
  <si>
    <t>08/01/2019</t>
  </si>
  <si>
    <t>28/01/2019</t>
  </si>
  <si>
    <t>Feb</t>
  </si>
  <si>
    <t>AGIOS DU 01/01/19 AU 31/0</t>
  </si>
  <si>
    <t>01/02/2019</t>
  </si>
  <si>
    <t>08/02/2019</t>
  </si>
  <si>
    <t>Mar</t>
  </si>
  <si>
    <t>AGIOS DU 01/02/19 AU 28/0</t>
  </si>
  <si>
    <t>01/03/2019</t>
  </si>
  <si>
    <t>Frais de tenue de compte</t>
  </si>
  <si>
    <t>29/03/2019</t>
  </si>
  <si>
    <t>Apr</t>
  </si>
  <si>
    <t>30/04/2019</t>
  </si>
  <si>
    <t>May</t>
  </si>
  <si>
    <t>31/05/2019</t>
  </si>
  <si>
    <t>Jun</t>
  </si>
  <si>
    <t>28/06/2019</t>
  </si>
  <si>
    <t>Jul</t>
  </si>
  <si>
    <t>08/07/2019</t>
  </si>
  <si>
    <t>EXTRAIT DE COMPTE A LA DE</t>
  </si>
  <si>
    <t>12/07/2019</t>
  </si>
  <si>
    <t>CHO N° 4257918 du 17/07/2019 GOUSSOU SERGE</t>
  </si>
  <si>
    <t>17/07/2019</t>
  </si>
  <si>
    <t>CHO N° 4257924 du 17/07/2019 EPAMINONDAS PASCALINE ESTHER</t>
  </si>
  <si>
    <t>CHO N° 4257925 du 17/07/2019 HOUNDJO DETON MICHAEL 66479357</t>
  </si>
  <si>
    <t>CHQ N° 5939126 du 17/07/2019 GOUSSOU SERGE GERARD</t>
  </si>
  <si>
    <t>CHQ N° 5939127 du
22/07/2019 GOUSSOU SERGE GERARD T 94494904</t>
  </si>
  <si>
    <t>22/07/2019</t>
  </si>
  <si>
    <t>CHQ N° 5939128 du 22/07/2019 GOUSSOU SERGE G</t>
  </si>
  <si>
    <t>CHON° 5939129 du 25/07/2019 GOUSSOUSERGEGERARD</t>
  </si>
  <si>
    <t>25/07/2019</t>
  </si>
  <si>
    <t>CHO N° 5939130 du 26/07/2019 AGBO FRANCIS HUGUES 96612200</t>
  </si>
  <si>
    <t>26/07/2019</t>
  </si>
  <si>
    <t>31/07/2019</t>
  </si>
  <si>
    <t>CHON° 5939131 du 31/07/2019 GOUSSOU SERGE GERARD T 94494904</t>
  </si>
  <si>
    <t>Aug</t>
  </si>
  <si>
    <t>CHON° 5939132 du 09/08/2019 GOUSSOU SERGE</t>
  </si>
  <si>
    <t>09/08/2019</t>
  </si>
  <si>
    <t xml:space="preserve">EXTRAIT DE COMPTE A LA DE </t>
  </si>
  <si>
    <t>17/08/2019</t>
  </si>
  <si>
    <t>RETRAIT ESPECE CHO G    7</t>
  </si>
  <si>
    <t>19/08/2019</t>
  </si>
  <si>
    <t>CHO GUN° 00076716 du 19/08/2019 AGBO FRANCIS HUGUES 96612200</t>
  </si>
  <si>
    <t>CHQ N° 5939133 du 19/08/2019 GOUSSOU SERGE G.</t>
  </si>
  <si>
    <t>CHQ N° 5939134 du 19/08/2019 GOUSSOU SERGE GERARD T/94494904</t>
  </si>
  <si>
    <t>CHQ N° 5939135 du 20/08/2019 HOUETOHOSSOU  S LUC</t>
  </si>
  <si>
    <t>20/08/2019</t>
  </si>
  <si>
    <t>CHQ N° 5939136 du 21/08/2019 SEHOUNON CALIXTE</t>
  </si>
  <si>
    <t>21/08/2019</t>
  </si>
  <si>
    <t>CHQ N° 5939137 du 22/08/2019 GOUSSOU SERGE GERARD T94494904</t>
  </si>
  <si>
    <t>22/08/2019</t>
  </si>
  <si>
    <t>CHO N° 5939138 du 23/08/2019 GOUSSOU SERGE GERARD T94494904</t>
  </si>
  <si>
    <t>23/08/2019</t>
  </si>
  <si>
    <t>CHQ N° 5939139 du 26/08/2019 GOUSSOU SERGE</t>
  </si>
  <si>
    <t>26/08/2019</t>
  </si>
  <si>
    <t>CHQ N° 5939140 du 27/08/2019 GOUSSOU SERGE GERARD</t>
  </si>
  <si>
    <t>27/08/2019</t>
  </si>
  <si>
    <t>CHON° 5939141 du 29/08/2019 HOUNDJO D MICHAEL/ 66479357</t>
  </si>
  <si>
    <t>29/08/2019</t>
  </si>
  <si>
    <t>30/08/2019</t>
  </si>
  <si>
    <t>Versement espece du 30/08/2019 GOUSSOU SERGE 97555452</t>
  </si>
  <si>
    <t>Total</t>
  </si>
  <si>
    <t>Sep</t>
  </si>
  <si>
    <t>CHQ N° 5939144 du 02/09/2019 HOUNDJO DETON MICHAEL 66479357</t>
  </si>
  <si>
    <t>02/09/2019</t>
  </si>
  <si>
    <t>CHQ N° 5939145 du 02/09/2019 GOUSSOU SERGE  GERARD T 94494904</t>
  </si>
  <si>
    <t>CHQ N° 5939146 du 03/09/2019 GOUSSOU SERGE  GERARD T 94494904</t>
  </si>
  <si>
    <t>03/09/2019</t>
  </si>
  <si>
    <t>Frais sur chequier non barre</t>
  </si>
  <si>
    <t>CHON° 5939147 du 04/09/2019 HOUNDJO □.MICHAEL</t>
  </si>
  <si>
    <t>04/09/2019</t>
  </si>
  <si>
    <t xml:space="preserve">CHQ N° 5939148 du 05/09/2019 GOUSSOU SERGE </t>
  </si>
  <si>
    <t>05/09/2019</t>
  </si>
  <si>
    <t>CHQ N° 5939149 du 06/09/2019 GOUSSOU SERGE GERARD T 94494904</t>
  </si>
  <si>
    <t>06/09/2019</t>
  </si>
  <si>
    <t>CHQ N° 3553566 du 09/09/2019 FASSINOU NOUKPO T. CYR PERES/COTONOU</t>
  </si>
  <si>
    <t>09/09/2019</t>
  </si>
  <si>
    <t>CHQ N° 5939150 du 09/09/2019 GOUSSOU SERGE GERARD T 94494904</t>
  </si>
  <si>
    <t>CHQ N° 5939151 du 11/09/2019 FASSINOU NOUKPO T CYR PERES</t>
  </si>
  <si>
    <t>11/09/2019</t>
  </si>
  <si>
    <t>16/09/2019</t>
  </si>
  <si>
    <t>30/09/2019</t>
  </si>
  <si>
    <t>Oct</t>
  </si>
  <si>
    <t>31/10/2019</t>
  </si>
  <si>
    <t>Nov</t>
  </si>
  <si>
    <t>29/11/2019</t>
  </si>
  <si>
    <t>Dec</t>
  </si>
  <si>
    <t>31/12/2019</t>
  </si>
  <si>
    <t>lnterets avance DAT N° 7763</t>
  </si>
  <si>
    <t>CHQ N° 3553558 du 08/01/2018 AGBO RICHARD/ DAOUDA RAIMATOU</t>
  </si>
  <si>
    <t>CHQ N° 3553559 du 09/01/2018 AGBO SYLVAIN OMER</t>
  </si>
  <si>
    <t>AGIOS DU 01/12/18 AU 31/1</t>
  </si>
  <si>
    <t>01/01/2018</t>
  </si>
  <si>
    <t>05/01/2018</t>
  </si>
  <si>
    <t>Levee avance sur DAT N° 7763</t>
  </si>
  <si>
    <t xml:space="preserve">
Vrst interets DAT N° 7763</t>
  </si>
  <si>
    <t>08/01/2018</t>
  </si>
  <si>
    <t>CHQ N° 3553555 du 08/01/2018 AGBO FRANCIS</t>
  </si>
  <si>
    <t>CHQ N° 3553557 du 08/01/2018 YETIN FLEUR 97957781</t>
  </si>
  <si>
    <t>CHQ N° 4446049 du 09/01/2018 AGBO SYLVAIN</t>
  </si>
  <si>
    <t>09/01/2018</t>
  </si>
  <si>
    <t>CHQ N° 3553556 du 11/01/2018 TOSSOU MAURILLE97824408</t>
  </si>
  <si>
    <t>11/01/2018</t>
  </si>
  <si>
    <t>CHQ N° 4446050 du 12/01/2018 AGBO ALEXANDRINE</t>
  </si>
  <si>
    <t>12/01/2018</t>
  </si>
  <si>
    <t>CHO N° 4446051 du 15/01/2018 HOUNTADA LOUIS COOMLAN</t>
  </si>
  <si>
    <t>15/01/2018</t>
  </si>
  <si>
    <t>CHO N° 4446052 du 15/01/2018 HOUNTADA LOUIS COOMLAN</t>
  </si>
  <si>
    <t>CHO N° 4446054 du 15/01/2018 LUI-MÊME</t>
  </si>
  <si>
    <t>CHO N° 4446055 du 15/01/2018 DEDJI TOFFODJI NADIYATOU M 96842539</t>
  </si>
  <si>
    <t>CHO N° 4446053 du 15/01/2018 HOUNNOUVI ISABELLE</t>
  </si>
  <si>
    <t>CHO N° 4446057 du 16/01/2018 TOSSA ROGER</t>
  </si>
  <si>
    <t>16/01/2018</t>
  </si>
  <si>
    <t>CHQ N° 4446061 du 16/01/2018 HOUNNOUVI ISABELLE</t>
  </si>
  <si>
    <t>CHO N° 4446062 du 16/01/2018 AGBO SOMER</t>
  </si>
  <si>
    <t>Versement espece du 16/01/2018 GOUSSOU SERGE</t>
  </si>
  <si>
    <t>CHO N° 4446060 du 17/01/2018 CAPO CHICHI CHRISTIAN</t>
  </si>
  <si>
    <t>17/01/2018</t>
  </si>
  <si>
    <t>VERSEMENTESPECECPTCOUR</t>
  </si>
  <si>
    <t>18/01/2018</t>
  </si>
  <si>
    <t>CHQ N° 4446058 du 19/01/2018 KOUETE A LEONARD</t>
  </si>
  <si>
    <t>19/01/2018</t>
  </si>
  <si>
    <t>CHON° 4446064 du 19/01/2018 GOUSSOU SERGE</t>
  </si>
  <si>
    <t>CHQ N° 4446065 du 24/01/2018 TOSSA ROGER/95561573</t>
  </si>
  <si>
    <t>24/01/2018</t>
  </si>
  <si>
    <t xml:space="preserve">CHQ N° 4446066 du 24/01/2018 GOUSSOU SERGE </t>
  </si>
  <si>
    <t xml:space="preserve">CHQ N° 4446067 du 25/01/2018 AMOUSSA SHEGUN </t>
  </si>
  <si>
    <t>25/01/2018</t>
  </si>
  <si>
    <t xml:space="preserve">CHQ N° 4446068 du 26/01/2018 BOUKARY ISSIAKOU/97605310 </t>
  </si>
  <si>
    <t>26/01/2018</t>
  </si>
  <si>
    <t>VIREMENT FAV SAVEN SARL VIREMENT ORDRE AGBO</t>
  </si>
  <si>
    <t xml:space="preserve">RETRAIT ESPECE CHQ G    5 </t>
  </si>
  <si>
    <t>29/01/2018</t>
  </si>
  <si>
    <t>CHQ GU N° 00059901 du 29/01/2018 LUI MM</t>
  </si>
  <si>
    <t>CHEK N° 3553560 DU 30/01/2018 AGBO RICHARD</t>
  </si>
  <si>
    <t>30/01/2018</t>
  </si>
  <si>
    <t>AGIOS DU 01012018 AU 30012018</t>
  </si>
  <si>
    <t>01/02/2018</t>
  </si>
  <si>
    <t>CHEK N° 3553563 DU 01 02 2018 AGBO SYLVAIN</t>
  </si>
  <si>
    <t>CHEK N°3553562 DU 01022018 SAGBO MARCEL/97123849</t>
  </si>
  <si>
    <t>CHEQ 3553561 DU 01022018 DOVI ABLAWA ASTRIDE / 97167118</t>
  </si>
  <si>
    <t>CHQ N° 3553564 DU 02022018 AGBO SYLVAIN OMER CASH</t>
  </si>
  <si>
    <t>02/02/2018</t>
  </si>
  <si>
    <t>CHQ N°3553565 DU 0202018 AGBO SYLVAIN OMER COSSI</t>
  </si>
  <si>
    <t>AGIO DU 01 FEV 18 AU 28 /02/2018</t>
  </si>
  <si>
    <t>01/03/2018</t>
  </si>
  <si>
    <t>AGIO DU 01 MARS18 AU 31 /03/2018</t>
  </si>
  <si>
    <t>01/04/2018</t>
  </si>
  <si>
    <t>AGIO DU 01 AVRIL18 AU 30 /04/2018</t>
  </si>
  <si>
    <t>01/05/2018</t>
  </si>
  <si>
    <t>CHQ N° 4257913 DU 04 MAI 2018 G0USSOOU SERGES</t>
  </si>
  <si>
    <t>04/05/2018</t>
  </si>
  <si>
    <t>AGIO DU 01 MAI18 AU 31 /05/2018</t>
  </si>
  <si>
    <t>01/06/2018</t>
  </si>
  <si>
    <t>AGIOS DU 01/06/18 AU 30/0</t>
  </si>
  <si>
    <t>01/07/2018</t>
  </si>
  <si>
    <t>lnterets avance DAT N°7763</t>
  </si>
  <si>
    <t>05/07/2018</t>
  </si>
  <si>
    <t>Levee avance sur DAT N°7763</t>
  </si>
  <si>
    <t>Vrst inten ts DAT N°7763</t>
  </si>
  <si>
    <t>06/07/2018</t>
  </si>
  <si>
    <t>AGIOS DU 01/07/18 AU 31/0</t>
  </si>
  <si>
    <t>01/08/2018</t>
  </si>
  <si>
    <t>AGIOS DU 01/08/18 AU 31/0</t>
  </si>
  <si>
    <t>01/09/2018</t>
  </si>
  <si>
    <t>AGIOS DU 01/09/18 AU 30/0</t>
  </si>
  <si>
    <t>01/10/2018</t>
  </si>
  <si>
    <t>AGIOS DU 01/10/18 AU 31/1</t>
  </si>
  <si>
    <t>01/11/2018</t>
  </si>
  <si>
    <t>30/11/2018</t>
  </si>
  <si>
    <t xml:space="preserve">30/11/2018
</t>
  </si>
  <si>
    <t xml:space="preserve">AGIOS DU 01/11/18 AU 30/1
</t>
  </si>
  <si>
    <t>01/12/2018</t>
  </si>
  <si>
    <t>CHO IMP 4257917        co</t>
  </si>
  <si>
    <t>04/12/2018</t>
  </si>
  <si>
    <t>Virmt ord. AGBO VICTOR WILFRID PARFAIT Motif: APPROV COMPTE</t>
  </si>
  <si>
    <t>07/12/2018</t>
  </si>
  <si>
    <t>Avance sur DAT N° 007763</t>
  </si>
  <si>
    <t>24/12/2018</t>
  </si>
  <si>
    <t>PREL ORT TlMB/CONT FUSION</t>
  </si>
  <si>
    <t>PREL OT TIMB/PRET AGBO FR</t>
  </si>
  <si>
    <t>AGIOS DU 01/02/17 AU 28/0</t>
  </si>
  <si>
    <t>AGIOS DU 01/03/17 AU 31/0</t>
  </si>
  <si>
    <t>AGIOS DU 01/04/17 AU 30/0</t>
  </si>
  <si>
    <t>AGIOS DU 01/05/17 AU 31/0</t>
  </si>
  <si>
    <t>AGIOS DU 01/06/17 AU 30/0</t>
  </si>
  <si>
    <t>AGIOS DU 01/07/17 AU 31/0</t>
  </si>
  <si>
    <t>AGIOS DU 01/01/17 AU 31/0</t>
  </si>
  <si>
    <t>02/01/2017</t>
  </si>
  <si>
    <t>03/01/2017</t>
  </si>
  <si>
    <t>04/01/2017</t>
  </si>
  <si>
    <t>05/01/2017</t>
  </si>
  <si>
    <t>06/01/2017</t>
  </si>
  <si>
    <t>07/01/2017</t>
  </si>
  <si>
    <t>08/01/2017</t>
  </si>
  <si>
    <t>AGIOS DU 01/08/17 AU 31/0</t>
  </si>
  <si>
    <t>09/01/2017</t>
  </si>
  <si>
    <t>AGIOS DU 01/09/17 AU 30/0</t>
  </si>
  <si>
    <t>10/01/2017</t>
  </si>
  <si>
    <t>AGIOS DU 01/11/17 AU 30/1</t>
  </si>
  <si>
    <t>12/01/2017</t>
  </si>
  <si>
    <t>GHQ GU N° 00005006 du 24/02/2017 AGBO FRANCIS HUGUES</t>
  </si>
  <si>
    <t>23/02/2017</t>
  </si>
  <si>
    <t>Frais/cheq guichet N°5006</t>
  </si>
  <si>
    <t>FRAIS DE DEPASSEMENT/FORC</t>
  </si>
  <si>
    <t>24/02/2017</t>
  </si>
  <si>
    <t>GHQ GU N° 00086229 du 06/02/2017 AGBO FRANCIS H./95060295</t>
  </si>
  <si>
    <t>02/03/2017</t>
  </si>
  <si>
    <t>Frais/cheq guichet N°86229</t>
  </si>
  <si>
    <t>CHO N° 4257909 du 22/03/2017 GOUSSOU SERGE G</t>
  </si>
  <si>
    <t>21/03/2017</t>
  </si>
  <si>
    <t>22/03/2017</t>
  </si>
  <si>
    <t>Virmt ord. SAVEN SARL Motif: O/SAVEN F/AGBO VICTOR PARFAIT</t>
  </si>
  <si>
    <t>01/05/2017</t>
  </si>
  <si>
    <t>Virmt ord. SAVEN SARL Motif: APPROVISIONNEMENT DE COMPTE</t>
  </si>
  <si>
    <t>18/05/2017</t>
  </si>
  <si>
    <t>INT CPL AVCE DAT 007763</t>
  </si>
  <si>
    <t>31/05/2017</t>
  </si>
  <si>
    <t>01/06/2017</t>
  </si>
  <si>
    <t>07/06/2017</t>
  </si>
  <si>
    <t>Virmt fav. AGBO VICTOR WILFRID PARFAIT APPROVISIONNEMENT DE COMPTE</t>
  </si>
  <si>
    <t>14/07/2017</t>
  </si>
  <si>
    <t>Virmt fav. SOCIETE DE COMMERCE ET DE REPRESENTA APPROVISIONNEMENT DE COMPTE</t>
  </si>
  <si>
    <t>CHO N° 4446029 du 18/07/2017 GOUSSOU SERGE GERARD</t>
  </si>
  <si>
    <t>17/07/2017</t>
  </si>
  <si>
    <t>CHO N° 4446030 du 19/07/2017 GOUSSOU SERGE G</t>
  </si>
  <si>
    <t>18/07/2017</t>
  </si>
  <si>
    <t>CHO N° 4257910 du 09/06/2017 GOUSSOU SERGE</t>
  </si>
  <si>
    <t>06/08/2017</t>
  </si>
  <si>
    <t>06/09/2017</t>
  </si>
  <si>
    <t>AGIOS DU 01/10/17 AU 31/1</t>
  </si>
  <si>
    <t>01/11/2017</t>
  </si>
  <si>
    <t>12/12/2017</t>
  </si>
  <si>
    <t>CHQ N° 4446031 du 12/12/2017 DOVONON DOGBE ALEXINE MARIE-M./</t>
  </si>
  <si>
    <t>CHO N° 4446032 du 12/12/2017 AKAKPO JOEL/97337565</t>
  </si>
  <si>
    <t>CHO N° 4446034 du 12/12/2017 GOUSSOU SERGE</t>
  </si>
  <si>
    <t>CHO N° 4446033 du 12/12/2017 YETIN FLEUR/97957781 M/ABLO CLOTAIRE</t>
  </si>
  <si>
    <t>GHQ N° 4446035 du 12/12/2017 GOUSSOU SERGE</t>
  </si>
  <si>
    <t>GHQ N° 4446036 du 12/12/2017 AMOUSSA SHADE</t>
  </si>
  <si>
    <t>CHO N° 4446037 du 12/12/2017 HAMADOU LARABOU</t>
  </si>
  <si>
    <t>CHO N° 4446038 du 14/12/2017 AGBO SYLVAIN</t>
  </si>
  <si>
    <t>14/12/2017</t>
  </si>
  <si>
    <t>CHQ N° 4446039 du 18/12/2017 AGBO SYLVAIN OMER GOSSI</t>
  </si>
  <si>
    <t>18/12/2017</t>
  </si>
  <si>
    <t>CHQ N° 4446040 du 18/12/2017 ASSOU  DARIUS/97308379</t>
  </si>
  <si>
    <t>GHQ N° 4446044 du 19/12/2017 TOSSA THIERRY U.C./97543944</t>
  </si>
  <si>
    <t>19/12/2017</t>
  </si>
  <si>
    <t>GHQ N° 4446043 du 19/12/2017 AVAKPONTO  T BEINVENUE</t>
  </si>
  <si>
    <t>CHQ N° 4446047 du 19/12/2017 AVLESSI M BRUNO</t>
  </si>
  <si>
    <t>CHO N° 4446042 du 19/12/2017 ASSOU DARIUS97308379</t>
  </si>
  <si>
    <t>CHQ N° 4446045 du 19/12/2017 LARABOU HAMADOU/97898910</t>
  </si>
  <si>
    <t>CHQ N° 4446046 du 20/12/2017 TOBOSSOU NADIA 67834503</t>
  </si>
  <si>
    <t>20/12/2017</t>
  </si>
  <si>
    <t>CHQ N° 3553553 du 22/12/2017 HOUNVI ISABELLE</t>
  </si>
  <si>
    <t>22/12/2017</t>
  </si>
  <si>
    <t>CHQ N° 3553554 du 26/12/2017 DAN AGBO EDWIGE LEOPOLDINE  96099917</t>
  </si>
  <si>
    <t>26/12/2017</t>
  </si>
  <si>
    <t>AGIOS DU 01/12/17 AU 31/1</t>
  </si>
  <si>
    <t>29/12/2017</t>
  </si>
  <si>
    <t>AGIOS DU 01/12/15 AU 31/1</t>
  </si>
  <si>
    <t>01/01/2016</t>
  </si>
  <si>
    <t>AGIOS DU 01/12/16 AU 31/1</t>
  </si>
  <si>
    <t>AGIOS DU 01/01/16 AU 31/0</t>
  </si>
  <si>
    <t>02/01/2016</t>
  </si>
  <si>
    <t>CHQ N° 4446028 du 02/02/2016 HOUNDJO DETON MICHEL</t>
  </si>
  <si>
    <t>AGIOS DU 01/02/16 AU 29/0</t>
  </si>
  <si>
    <t>03/01/2016</t>
  </si>
  <si>
    <t>AGIOS DU 01/03/16 AU 31/0</t>
  </si>
  <si>
    <t>04/01/2016</t>
  </si>
  <si>
    <t>AGIOS DU 01/04/16 AU 30/0</t>
  </si>
  <si>
    <t>05/01/2016</t>
  </si>
  <si>
    <t>Vrst interets DAT N° 7763</t>
  </si>
  <si>
    <t>06/01/2016</t>
  </si>
  <si>
    <t>AGIOS DU 01/05/16 AU 31/0</t>
  </si>
  <si>
    <t>AGIOS DU 01/06/16 AU 30/0</t>
  </si>
  <si>
    <t>07/01/2016</t>
  </si>
  <si>
    <t>AGIOS DU 01/07/16 AU 31/0</t>
  </si>
  <si>
    <t>08/01/2016</t>
  </si>
  <si>
    <t>AGIOS DU 01/08/16 AU 31/0</t>
  </si>
  <si>
    <t>09/01/2016</t>
  </si>
  <si>
    <t>AGIOS DU 01/09/16 AU 30/0</t>
  </si>
  <si>
    <t>10/01/2016</t>
  </si>
  <si>
    <t>AGIOS DU 01/10/16 AU 31/1</t>
  </si>
  <si>
    <t>11/01/2016</t>
  </si>
  <si>
    <t>AGIOS DU 01/11/16 AU 30/1</t>
  </si>
  <si>
    <t>12/01/2016</t>
  </si>
  <si>
    <t>CHO N° 4257905 du 14/01/2016 TOUMATOU ANNICET</t>
  </si>
  <si>
    <t>13/01/2016</t>
  </si>
  <si>
    <t>CHQ N° 4257907 du 14/01/2016 ASSOGBA  A. FRANCOISE / 97471757</t>
  </si>
  <si>
    <t>CHQ N° 4446027 du 20/01/2016 SOMAKPO PROSPER WILLIAM</t>
  </si>
  <si>
    <t>19/01/2016</t>
  </si>
  <si>
    <t>CHQ N° 4446026 du 20/01/2016 AMOUZOU N. LANDRY</t>
  </si>
  <si>
    <t>03/03/2016</t>
  </si>
  <si>
    <t>02/04/2016</t>
  </si>
  <si>
    <t>PREL TAF SUR AVCE DAT</t>
  </si>
  <si>
    <t>07/05/2016</t>
  </si>
  <si>
    <t>01/06/2016</t>
  </si>
  <si>
    <t>07/07/2016</t>
  </si>
  <si>
    <t>PRELEV TAF INTERET AVANCE</t>
  </si>
  <si>
    <t>CHQ N° 4257906 du 11/01/2016 AGBO FRANCIS</t>
  </si>
  <si>
    <t>01/08/2016</t>
  </si>
  <si>
    <t>03/08/2016</t>
  </si>
  <si>
    <t>CHQ N° 4257904 du 12/01/2016 BONI BAKE GLADYS CAROLE/21332563</t>
  </si>
  <si>
    <t>01/11/2016</t>
  </si>
  <si>
    <t>CHQ N° 3553519 du 16/02/2015 MONSIA MISSIKINTO ALPHONSE</t>
  </si>
  <si>
    <t>13/02/2015</t>
  </si>
  <si>
    <t xml:space="preserve">CHQ N° 3553518 du 16/02/2015 AHOZIN CHIMENE ADEGNIKA 95056743 </t>
  </si>
  <si>
    <t xml:space="preserve">CHQ N° 3553520 du 18/02/2015 SOGLO HERVE </t>
  </si>
  <si>
    <t>17/02/2015</t>
  </si>
  <si>
    <t xml:space="preserve">CHQ N° 3553521 du 18/02/2015 AGUESSI MAURICE </t>
  </si>
  <si>
    <t>CHQ N° 3553523 du 25/02/2015ADEOTHY  ADICATOU LAI A.</t>
  </si>
  <si>
    <t>24/02/2015</t>
  </si>
  <si>
    <t xml:space="preserve"> CHQ IMP 3553522        CO</t>
  </si>
  <si>
    <t>25/02/2015</t>
  </si>
  <si>
    <t>VIR RTGS EMIS TB</t>
  </si>
  <si>
    <t>26/02/2015</t>
  </si>
  <si>
    <t xml:space="preserve">VIR RTGS EMIS TB </t>
  </si>
  <si>
    <t>27/02/2015</t>
  </si>
  <si>
    <t xml:space="preserve"> Chq OBJ n° 3553524</t>
  </si>
  <si>
    <t xml:space="preserve"> AGIOS DU 01/02/15 AU 28/0</t>
  </si>
  <si>
    <t>01/03/2015</t>
  </si>
  <si>
    <t>02/03/2015</t>
  </si>
  <si>
    <t xml:space="preserve">AGIOS DU 01/03/15 AU 31/0 </t>
  </si>
  <si>
    <t>01/04/2015</t>
  </si>
  <si>
    <t xml:space="preserve"> AGIOS DU 01/04/15 AU 30/0</t>
  </si>
  <si>
    <t>01/05/2015</t>
  </si>
  <si>
    <t>Virmt ord. AGBO VICTOR WILFRID PARFAIT Motif : VIREMENT COMPTE A COMPTE</t>
  </si>
  <si>
    <t>05/05/2015</t>
  </si>
  <si>
    <t>AGIOS DU 01/05/15 AU 31/0</t>
  </si>
  <si>
    <t>01/06/2015</t>
  </si>
  <si>
    <t>Interêts avance DAT N° 007763</t>
  </si>
  <si>
    <t>04/06/2015</t>
  </si>
  <si>
    <t>Levée avance sur DAT N° 7763</t>
  </si>
  <si>
    <t>REGUL TAF SUR AVANCESUR  D 7763</t>
  </si>
  <si>
    <t xml:space="preserve">AGIOS DU 01/06/15 AU 30/0 </t>
  </si>
  <si>
    <t>01/07/2015</t>
  </si>
  <si>
    <t>Vrst intérêts DAT N°</t>
  </si>
  <si>
    <t>07/07/2015</t>
  </si>
  <si>
    <t xml:space="preserve">Avance sur DAT N° 007763 </t>
  </si>
  <si>
    <t>14/07/2015</t>
  </si>
  <si>
    <t>AGIOS DU 01/07/15 AU 31/0</t>
  </si>
  <si>
    <t>01/08/2015</t>
  </si>
  <si>
    <t>Versement espece du 07/08/2015 LUI MM</t>
  </si>
  <si>
    <t>10/08/2015</t>
  </si>
  <si>
    <t>Versement espece du 07/08/2015 LOKOSSOU VERONIQUE</t>
  </si>
  <si>
    <t>Versement espece du 10/08/2015 LOKOSSOU VERONIQUE 95 61 94 58</t>
  </si>
  <si>
    <t>11/08/2015</t>
  </si>
  <si>
    <t>Virmt fav. SAVEN SARL APPROVISIONNEMENT COMPTE</t>
  </si>
  <si>
    <t>24/08/2015</t>
  </si>
  <si>
    <t>CHQ N° 3553526 du 26/08/2015 LOKOSSOU SENA VERONIQUE</t>
  </si>
  <si>
    <t>25/08/2015</t>
  </si>
  <si>
    <t>CHQ N° 3553527 du 28/08/2015 LOKOSSOU VERONIQUE</t>
  </si>
  <si>
    <t>27/08/2015</t>
  </si>
  <si>
    <t>CHQ N° 3553528 du 31/08/2015 SIDI ALI D</t>
  </si>
  <si>
    <t>28/08/2015</t>
  </si>
  <si>
    <t>PREL INT DEB/AGBO MARS 20</t>
  </si>
  <si>
    <t>31/08/2015</t>
  </si>
  <si>
    <t>ANNUL INT DEB/AGBO MARS 2</t>
  </si>
  <si>
    <t>PREL INT DEB/AGBO AVRIL 2</t>
  </si>
  <si>
    <t>ANNUL INT DEB/AGBO AVRIL</t>
  </si>
  <si>
    <t>PREL INT DEB/AGBO MAI 201</t>
  </si>
  <si>
    <t>ANl'JUL INT DEB/AGBO MAI 20</t>
  </si>
  <si>
    <t>PREL INT DEB/AGBO JUIN 20</t>
  </si>
  <si>
    <t>ANNUL INT DEB/AGBO JUIN 2</t>
  </si>
  <si>
    <t>PREL INT DEBT/AGBO  JUIN 2</t>
  </si>
  <si>
    <t>ANNUL INT DEBT/AGBO  JUIN</t>
  </si>
  <si>
    <t>INT/AVCE/DAT 08/06 AU 13/</t>
  </si>
  <si>
    <t>AGIOS DU 01/08/15 AU 31/0</t>
  </si>
  <si>
    <t>01/09/2015</t>
  </si>
  <si>
    <t>CHO N° 3553530 du 02/09/2015 MESSANH DOSSA PAULIN</t>
  </si>
  <si>
    <t>Chq OBJ n° 3553529</t>
  </si>
  <si>
    <t>CHQ N° 3553531 du 03/09/2015 MISSIKPODE H. ALPHONSE</t>
  </si>
  <si>
    <t>02/09/2015</t>
  </si>
  <si>
    <t>CHQ N° 3553532 du 03/09/2015 LOKOSSOU SENA VERONIQUE</t>
  </si>
  <si>
    <t>CHQ N° 3553533 du 07/09/2015 LOKOSSOU SENA VERONIQUE</t>
  </si>
  <si>
    <t>04/09/2015</t>
  </si>
  <si>
    <t>CHO N° 3553534 du 08/09/2015 LOKOSSOU SENA VERONIQUE</t>
  </si>
  <si>
    <t>07/09/2015</t>
  </si>
  <si>
    <t>CHO N° 3553536 du 09/09/2015 EPAMINODAS/ABAGAME GILBERT</t>
  </si>
  <si>
    <t>08/09/2015</t>
  </si>
  <si>
    <t>CHO N° 3553535 du 10/09/2015 CHODATON CARMEL MARIE GILDAS 0.  T.</t>
  </si>
  <si>
    <t>09/09/2015</t>
  </si>
  <si>
    <t>Versement espece du 15/09/2015 HOUNDJO MICHAEL</t>
  </si>
  <si>
    <t>16/09/2015</t>
  </si>
  <si>
    <t>CHO N° 3553537 du 18/09/2015 HONFOGA LEOPOLD MEDESSE</t>
  </si>
  <si>
    <t>17/09/2015</t>
  </si>
  <si>
    <t>CHO N° 3553538 du 18/09/2015 MONSIA MISSIKINTO ALPHONSE</t>
  </si>
  <si>
    <t>CHO N° 3553539 du 18/09/2015 LOKOSSOU SENA VERONIQUE</t>
  </si>
  <si>
    <t>Virmt fav. SAVEN SARL APPROVISIONNEMENT COMPTE T3210</t>
  </si>
  <si>
    <t>CHO N° 3553540 du 21/09/2015 OTCHOUMARES.ALPHONSE</t>
  </si>
  <si>
    <t>18/09/2015</t>
  </si>
  <si>
    <t>CHO N° 3553541 du 22/09/2015 LOKOSSOU SENA VERONIQUE</t>
  </si>
  <si>
    <t>21/09/2015</t>
  </si>
  <si>
    <t>CHO N° 3553542 du 23/09/2015 QUENUM GUY COSME DIDIER</t>
  </si>
  <si>
    <t>22/09/2015</t>
  </si>
  <si>
    <t>CHO N° 3553543 du 23/09/2015 LANKPOKINTO  A. YVES</t>
  </si>
  <si>
    <t>Versement espece du 22/09/2015 LOKOSSOU VERONIQUE</t>
  </si>
  <si>
    <t>23/09/2015</t>
  </si>
  <si>
    <t>Versement espece du 22/09/2015 HOUNDJO MICHAEL</t>
  </si>
  <si>
    <t>CHQ N° 3553544 du 25/09/2015 ADELAKOUN C. AUGUSTE</t>
  </si>
  <si>
    <t>CHQ N° 3553545 du 25/09/2015 LOKOSSOU SENA VERONIQUE</t>
  </si>
  <si>
    <t>25/09/2015</t>
  </si>
  <si>
    <t>CHQ N° 3553546 du 28/09/2015 EPAMINONDAS PASCALINE E. P. ASSIBA</t>
  </si>
  <si>
    <t>CHQ N° 3553547 du 30/09/2015 EDDEH EMMANUEL</t>
  </si>
  <si>
    <t>29/09/2015</t>
  </si>
  <si>
    <t>CHO N° 3553548 du 30/09/2015 LOKOSSOU S. VERONIQUE</t>
  </si>
  <si>
    <t>AGIOS DU 01/09/15 AU 30/09/15</t>
  </si>
  <si>
    <t>01/10/2015</t>
  </si>
  <si>
    <t>CHO N° 3553549 du 02/10/2015 GUEDOU GANGBE RAOUL</t>
  </si>
  <si>
    <t>CHO N° 3553550 du 02/10/2015 OTCHOUMARE S. ALPHONSE</t>
  </si>
  <si>
    <t>CHO N° 4257877 du 16/10/2015 HOUNDJO D,MICHAEL</t>
  </si>
  <si>
    <t>15/10/2015</t>
  </si>
  <si>
    <t>CHO N° 4257876 du 19/10/2015 HOUNDJO GBAGUIDI JEANNE MONIQUE</t>
  </si>
  <si>
    <t>16/10/2015</t>
  </si>
  <si>
    <t>CHO N° 4257878 du 20/10/2015 HOUNDJO DETON MICHAEL</t>
  </si>
  <si>
    <t>19/10/2015</t>
  </si>
  <si>
    <t>CHO N° 4257880 du 22/10/2015 OTCHOUMARESOUMON ALPHONSE</t>
  </si>
  <si>
    <t>21/10/2015</t>
  </si>
  <si>
    <t>CHQ N° 4257879 du 22/10/2015 MARCOS  LATIF AGNIDE</t>
  </si>
  <si>
    <t>CHON° 4257881 du 23/10/2015 OTCHOUMARE S. ALPHONSE</t>
  </si>
  <si>
    <t>22/10/2015</t>
  </si>
  <si>
    <t>CHO N° 4257882 du 26/10/2015 OUENUM GUY C.DIDIER/21332524</t>
  </si>
  <si>
    <t>23/10/2015</t>
  </si>
  <si>
    <t>CHO N° 4257883 du 26/10/2015 TOSSA ROGER/95561573</t>
  </si>
  <si>
    <t>CHQ N° 4257884 du 27/10/2015 FELIHO OSWALD</t>
  </si>
  <si>
    <t>26/10/2015</t>
  </si>
  <si>
    <t>GHQ N° 4257887 du 29/10/2015 DEH C CHARLES</t>
  </si>
  <si>
    <t>28/10/2015</t>
  </si>
  <si>
    <t>CHO N° 4257888 du 30/10/2015 HOUNDJO DETON MICHAEL</t>
  </si>
  <si>
    <t>29/10/2015</t>
  </si>
  <si>
    <t>AGIOS DU 01/10/15 AU 31/1</t>
  </si>
  <si>
    <t>01/11/2015</t>
  </si>
  <si>
    <t>CHQ N° 4257889 du 03/11/2015 EPAMINONDAS PASCALINE ESTHER</t>
  </si>
  <si>
    <t>02/11/2015</t>
  </si>
  <si>
    <t>CHQ N° 4257890 du 04/11/2015 MONSIA ALPHONSE</t>
  </si>
  <si>
    <t>03/11/2015</t>
  </si>
  <si>
    <t>CHQ N° 4257893 du 05/11/2015 IAGBO TOGLOSSOU MARCEL EDOUARD JOSEPH</t>
  </si>
  <si>
    <t>04/11/2015</t>
  </si>
  <si>
    <t>GHQ N° 4257891 du 05/11/2015 DE SOUZA ONESIME LAURETTE</t>
  </si>
  <si>
    <t>CHQ N° 4257892 du 05/11/2015 BELLO AMOUSSA</t>
  </si>
  <si>
    <t>09/1'I/2015</t>
  </si>
  <si>
    <t>GHQ N° 4257894 du 09/11/2015 HOUNDJO DE TON MICHAEL</t>
  </si>
  <si>
    <t>06/11/2015</t>
  </si>
  <si>
    <t>GHQ N° 4257895 du 10/11/2015 SANTOS EDGAR/95421392</t>
  </si>
  <si>
    <t>09/11/2015</t>
  </si>
  <si>
    <t>GHQ N° 4257896 du 10/11/2015 HOUNDJO DETON MICHAEL</t>
  </si>
  <si>
    <t>GHQ N° 4257897 du 11/11/2015 OTCHOUMARE S ALPHONSE</t>
  </si>
  <si>
    <t>10/11/2015</t>
  </si>
  <si>
    <t>GHQ N° 4257885 du 11/11/2015 YACOUBA ABDOUL AZIZ</t>
  </si>
  <si>
    <t>Virmt ord. AGBO VICTOR WILFRID PARFAIT Motif: APPROVISIONNEMENT COMPTE</t>
  </si>
  <si>
    <t>11/11/2015</t>
  </si>
  <si>
    <t>GHQ N° 4257898 du 16/'l 1/2015 BELLO AMOUSSA</t>
  </si>
  <si>
    <t>13/11/2015</t>
  </si>
  <si>
    <t>GHQ N° 4257901 du 26/11/2015 BAKPE BLAISE COSSl/9727 4624</t>
  </si>
  <si>
    <t>25/11/2015</t>
  </si>
  <si>
    <t>RETRAIT ESPECE GHQ G   23</t>
  </si>
  <si>
    <t>27/11/2015</t>
  </si>
  <si>
    <t>GHQ GU N° 00235790 du 30/11/2015 AGBO FRANCIS HUGUES</t>
  </si>
  <si>
    <t>Chq OBJ n° 4257899</t>
  </si>
  <si>
    <t>30/11/2015</t>
  </si>
  <si>
    <t>Chq OBJ n° 4257900</t>
  </si>
  <si>
    <t>AGIOS DU 01/11/15 AU 30/1</t>
  </si>
  <si>
    <t>01/12/2015</t>
  </si>
  <si>
    <t>GHQ N° 4257902 du 02/12/2015 AHOZIN CHIMENE A./95056743</t>
  </si>
  <si>
    <t>Virmt ord. SAVEN SARL Motif : VRT N° 0038626 DU 21215</t>
  </si>
  <si>
    <t>03/12/2015</t>
  </si>
  <si>
    <t>07/12/2015</t>
  </si>
  <si>
    <t>CHQ N° 4257903 du 18/12/2015 ASSAH JULIEN</t>
  </si>
  <si>
    <t>17/12/2015</t>
  </si>
  <si>
    <t xml:space="preserve">TRE15003745 fav. SCP YAIGRE ASSOCIES </t>
  </si>
  <si>
    <t>Frais/ TRE15003745</t>
  </si>
  <si>
    <t>Virmt ord. SAVEN SARL Motif: TRANSFERT VERS FOURNISSEUR</t>
  </si>
  <si>
    <t>21/12/2015</t>
  </si>
  <si>
    <t>Virmt ord. SAVEN SARL Motif : TRANSFERT AU FOURNISSEUR</t>
  </si>
  <si>
    <t>AGIOS DU 01/12/14 AU 31/1</t>
  </si>
  <si>
    <t>01/01/2014</t>
  </si>
  <si>
    <t>DECEMBRE 2013</t>
  </si>
  <si>
    <t>02/01/2014</t>
  </si>
  <si>
    <t>DAT 7193</t>
  </si>
  <si>
    <t>05/01/2014</t>
  </si>
  <si>
    <t>DAT  ECH 05/07/2016</t>
  </si>
  <si>
    <t>06/01/2014</t>
  </si>
  <si>
    <t>RGL PRIME ASSURANCE FINAV</t>
  </si>
  <si>
    <t>07/01/2014</t>
  </si>
  <si>
    <t>CG0116785F/AGBO FRANCIS</t>
  </si>
  <si>
    <t>08/01/2014</t>
  </si>
  <si>
    <t>28/01/2014</t>
  </si>
  <si>
    <t>AGIOS DU 01/01/15 AU 31/0</t>
  </si>
  <si>
    <t>01/02/2014</t>
  </si>
  <si>
    <t>JANVIER  2014</t>
  </si>
  <si>
    <t>03/02/2014</t>
  </si>
  <si>
    <t>05/02/2014</t>
  </si>
  <si>
    <t>CHQ GU N° 00189694 du11/02/2015 AGBO FRANCIS HUGUES</t>
  </si>
  <si>
    <t>10/02/2014</t>
  </si>
  <si>
    <t>Virmt fav. SOCOREP SARL VIREMENT COMPTE A COMPTE</t>
  </si>
  <si>
    <t>Virmt fav. SAVEN SARL VIREMENT COMPTE A COMPTE</t>
  </si>
  <si>
    <t>CHQ N° 3553516 du 12/02/2015 AZARIA MATHURIN</t>
  </si>
  <si>
    <t>11/02/2014</t>
  </si>
  <si>
    <t>CHQ N° 3553517 du 16/02/2015 NATHALIE SYLLA</t>
  </si>
  <si>
    <t>13/02/2014</t>
  </si>
  <si>
    <t>FEVRIER 2014</t>
  </si>
  <si>
    <t>03/03/2014</t>
  </si>
  <si>
    <t>T0715/2014 CA PARIS</t>
  </si>
  <si>
    <t>25/03/2014</t>
  </si>
  <si>
    <t>T0715/2014</t>
  </si>
  <si>
    <t>C1 O/DESTIN TOBOSSOU</t>
  </si>
  <si>
    <t>26/03/2014</t>
  </si>
  <si>
    <t>MARS</t>
  </si>
  <si>
    <t>31/03/2014</t>
  </si>
  <si>
    <t>MARS 2014</t>
  </si>
  <si>
    <t>01/04/2014</t>
  </si>
  <si>
    <t>CG 134708 F/AGBO FRANCIS</t>
  </si>
  <si>
    <t>17/04/2014</t>
  </si>
  <si>
    <t>CG 134709 F/AGBO FRANCIS</t>
  </si>
  <si>
    <t>22/04/2014</t>
  </si>
  <si>
    <t>AVRIL</t>
  </si>
  <si>
    <t>30/04/2014</t>
  </si>
  <si>
    <t>C7 O/AGBO FRANCIS</t>
  </si>
  <si>
    <t>02/05/2014</t>
  </si>
  <si>
    <t>AVRIL 2014</t>
  </si>
  <si>
    <t>CG136582F/AGBO FRANCIS</t>
  </si>
  <si>
    <t>CG136583F/AGBO FRANCIS</t>
  </si>
  <si>
    <t>19/05/2014</t>
  </si>
  <si>
    <t>CG0119676F/AGBO FRANCIS</t>
  </si>
  <si>
    <t>22/05/2014</t>
  </si>
  <si>
    <t>MAI</t>
  </si>
  <si>
    <t>31/05/2014</t>
  </si>
  <si>
    <t>MAI 2014</t>
  </si>
  <si>
    <t>02/06/2014</t>
  </si>
  <si>
    <t>CG137814F/AGBO FRANCIS</t>
  </si>
  <si>
    <t>03/06/2014</t>
  </si>
  <si>
    <t>CG 0137842 F/AGBO FRANCIS</t>
  </si>
  <si>
    <t>05/06/2014</t>
  </si>
  <si>
    <t>CG136557F/AGBO FRANCIS</t>
  </si>
  <si>
    <t>10/06/2014</t>
  </si>
  <si>
    <t>F/ SOCOREP</t>
  </si>
  <si>
    <t>11/06/2014</t>
  </si>
  <si>
    <t>F/ SAVEN SARL</t>
  </si>
  <si>
    <t>CG136558F/AGBO FRANCIS</t>
  </si>
  <si>
    <t>CG 0136559 F/AGBO FRANCIS</t>
  </si>
  <si>
    <t>12/06/2014</t>
  </si>
  <si>
    <t>SUR DAT</t>
  </si>
  <si>
    <t>13/06/2014</t>
  </si>
  <si>
    <t>CG137958F/AGBO FRANCIS</t>
  </si>
  <si>
    <t>16/06/2014</t>
  </si>
  <si>
    <t>CG137959F/AGBO FRANCIS</t>
  </si>
  <si>
    <t>17/06/2014</t>
  </si>
  <si>
    <t>CG138338F/AGBO FRANCIS</t>
  </si>
  <si>
    <t>25/06/2014</t>
  </si>
  <si>
    <t>OM0105950/AGBO FRANCIS</t>
  </si>
  <si>
    <t>27/06/2014</t>
  </si>
  <si>
    <t>ANNUL.BATCH 2001491</t>
  </si>
  <si>
    <t>JUIN</t>
  </si>
  <si>
    <t>30/06/2014</t>
  </si>
  <si>
    <t>CG 0138774 F/AGBO FRANCIS</t>
  </si>
  <si>
    <t>JUIN 2014</t>
  </si>
  <si>
    <t>01/07/2014</t>
  </si>
  <si>
    <t>CG 0138719 F/AGBO FRANCIS</t>
  </si>
  <si>
    <t>02/07/2014</t>
  </si>
  <si>
    <t>CG 0138720 F/AGBO FRANCIS</t>
  </si>
  <si>
    <t>03/07/2014</t>
  </si>
  <si>
    <t>CG 0160265/AGBO  FRANCIS</t>
  </si>
  <si>
    <t>DAT 7495</t>
  </si>
  <si>
    <t>05/07/2014</t>
  </si>
  <si>
    <t>07/07/2014</t>
  </si>
  <si>
    <t>CG0160266F/AGBO FRANCIS</t>
  </si>
  <si>
    <t>08/07/2014</t>
  </si>
  <si>
    <t>FRAIS DEPASSEMENT</t>
  </si>
  <si>
    <t>CG 0160871 F/AGBO FRANCIS</t>
  </si>
  <si>
    <t>22/07/2014</t>
  </si>
  <si>
    <t>CHG 0106892 F/AGBO FRANCI</t>
  </si>
  <si>
    <t>24/07/2014</t>
  </si>
  <si>
    <t>JUILLET</t>
  </si>
  <si>
    <t>31/07/2014</t>
  </si>
  <si>
    <t>JUILLET 2014</t>
  </si>
  <si>
    <t>04/08/2014</t>
  </si>
  <si>
    <t>TIMBRES FISCAUX</t>
  </si>
  <si>
    <t>06/08/2014</t>
  </si>
  <si>
    <t>DA 3553502 F/LOKOSSOU VER</t>
  </si>
  <si>
    <t>13/08/2014</t>
  </si>
  <si>
    <t>DA 3553503 F/BATCHO PARF</t>
  </si>
  <si>
    <t>18/08/2014</t>
  </si>
  <si>
    <t>DA 3553501 F/ BATCHO EMMA</t>
  </si>
  <si>
    <t>AOUT</t>
  </si>
  <si>
    <t>31/08/2014</t>
  </si>
  <si>
    <t>AOUT 2014</t>
  </si>
  <si>
    <t>01/09/2014</t>
  </si>
  <si>
    <t>DA 3553504 F/ANIAMBOSSOU</t>
  </si>
  <si>
    <t>05/09/2014</t>
  </si>
  <si>
    <t>DA 3553551/AGOSSADOU PIER</t>
  </si>
  <si>
    <t>SEPTEMBRE</t>
  </si>
  <si>
    <t>30/09/2014</t>
  </si>
  <si>
    <t>SEPTEMBRE  2014</t>
  </si>
  <si>
    <t>01/10/2014</t>
  </si>
  <si>
    <t>DA 3553506 F/LOKOSSOU VER</t>
  </si>
  <si>
    <t>09/10/2014</t>
  </si>
  <si>
    <t>BO 0041208 /DROIT DE TRE</t>
  </si>
  <si>
    <t>Ret cheq N° 3553507 du 13/10/2014</t>
  </si>
  <si>
    <t>10/10/2014</t>
  </si>
  <si>
    <t>13/10/2014</t>
  </si>
  <si>
    <t>Ret cheq N° 3553508 du 15/10/2014</t>
  </si>
  <si>
    <t>14/10/2014</t>
  </si>
  <si>
    <t>15/10/2014</t>
  </si>
  <si>
    <t>Ret cheq N° 3553510 du 20/10/2014</t>
  </si>
  <si>
    <t>17/10/2014</t>
  </si>
  <si>
    <t>Ret cheq N° 3553514 du 20/10/2014</t>
  </si>
  <si>
    <t>Ret cheq N° 3553511 du 20/10/2014</t>
  </si>
  <si>
    <t>20/10/2014</t>
  </si>
  <si>
    <t>Ret cheq N° 3553513 du 21/10/2014</t>
  </si>
  <si>
    <t>21/10/2014</t>
  </si>
  <si>
    <t>Ret cheq N° 3553515 du 24/10/2014</t>
  </si>
  <si>
    <t>23/10/2014</t>
  </si>
  <si>
    <t>24/10/2014</t>
  </si>
  <si>
    <t>3'1/10/2014</t>
  </si>
  <si>
    <t>AGIOS DU 01/10/14 AU 31/1</t>
  </si>
  <si>
    <t>01/11/2014</t>
  </si>
  <si>
    <t>AGIOS DU 01/11/14 AU 30/1</t>
  </si>
  <si>
    <t>01/12/2014</t>
  </si>
  <si>
    <t>Solde Precedent</t>
  </si>
  <si>
    <t>01/01/2013</t>
  </si>
  <si>
    <t>JANVIER  2013</t>
  </si>
  <si>
    <t>01/02/2013</t>
  </si>
  <si>
    <t>FEVRIER  2013</t>
  </si>
  <si>
    <t>01/03/2013</t>
  </si>
  <si>
    <t>MARS 2013</t>
  </si>
  <si>
    <t>02/04/2013</t>
  </si>
  <si>
    <t>AVRIL 2013</t>
  </si>
  <si>
    <t>02/05/2013</t>
  </si>
  <si>
    <t>MAI 2013</t>
  </si>
  <si>
    <t>03/06/2013</t>
  </si>
  <si>
    <t>C10 O/F AGBO V.</t>
  </si>
  <si>
    <t>14/06/2013</t>
  </si>
  <si>
    <t>DA1952040 F/AGBO VICTOR</t>
  </si>
  <si>
    <t>C12 O/AGBO VICTOR</t>
  </si>
  <si>
    <t>18/06/2013</t>
  </si>
  <si>
    <t>C10 O/EMERIC H.</t>
  </si>
  <si>
    <t>19/06/2013</t>
  </si>
  <si>
    <t>C3 0/  BESSANH KUASSI</t>
  </si>
  <si>
    <t>27/06/2013</t>
  </si>
  <si>
    <t>JUIN 2013</t>
  </si>
  <si>
    <t>01/07/2013</t>
  </si>
  <si>
    <t>C12 0/  BESSANH KUASSI</t>
  </si>
  <si>
    <t>05/07/2013</t>
  </si>
  <si>
    <t>C10 O/DESTIN T.</t>
  </si>
  <si>
    <t>18/07/2013</t>
  </si>
  <si>
    <t>T 1815/2013 CREDIT AGRICO</t>
  </si>
  <si>
    <t>22/07/2013</t>
  </si>
  <si>
    <t>JUILLET 2013</t>
  </si>
  <si>
    <t>02/08/2013</t>
  </si>
  <si>
    <t>AOUT 2013</t>
  </si>
  <si>
    <t>02/09/2013</t>
  </si>
  <si>
    <t>SEPTEMBRE  2013</t>
  </si>
  <si>
    <t>01/10/2013</t>
  </si>
  <si>
    <t>OCTOBRE 2013</t>
  </si>
  <si>
    <t>04/11/2013</t>
  </si>
  <si>
    <t>NOVEMBRE 2013</t>
  </si>
  <si>
    <t>02/12/2013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</si>
</sst>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/>
  </borders>
  <cellStyleXfs count="1">
    <xf numFmtId="0" fontId="0" fillId="0" borderId="0"/>
  </cellStyleXfs>
  <cellXfs count="2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_rels/sheet6.xml.rels><?xml version="1.0" encoding="UTF-8" standalone="yes"?>
<Relationships xmlns="http://schemas.openxmlformats.org/package/2006/relationships"/>
</file>

<file path=xl/worksheets/_rels/sheet7.xml.rels><?xml version="1.0" encoding="UTF-8" standalone="yes"?>
<Relationships xmlns="http://schemas.openxmlformats.org/package/2006/relationships"/>
</file>

<file path=xl/worksheets/_rels/sheet8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J20"/>
  <sheetViews>
    <sheetView tabSelected="1" workbookViewId="0" showGridLines="true" showRowColHeaders="1">
      <selection activeCell="J3" sqref="J3"/>
    </sheetView>
  </sheetViews>
  <sheetFormatPr defaultRowHeight="14.4" outlineLevelRow="0" outlineLevelCol="0"/>
  <sheetData>
    <row r="1" spans="1:10">
      <c r="A1" s="1" t="s">
        <v>6</v>
      </c>
    </row>
    <row r="2" spans="1:10">
      <c r="A2" s="1" t="s">
        <v>7</v>
      </c>
      <c r="B2" s="1" t="s">
        <v>8</v>
      </c>
      <c r="C2" s="1" t="s">
        <v>9</v>
      </c>
      <c r="D2" s="1" t="s">
        <v>10</v>
      </c>
      <c r="F2" s="1" t="s">
        <v>11</v>
      </c>
      <c r="H2" s="1" t="s">
        <v>12</v>
      </c>
      <c r="I2" s="1" t="s">
        <v>13</v>
      </c>
    </row>
    <row r="3" spans="1:10">
      <c r="D3" s="1" t="s">
        <v>14</v>
      </c>
      <c r="E3" s="1" t="s">
        <v>15</v>
      </c>
      <c r="F3" s="1" t="s">
        <v>14</v>
      </c>
      <c r="G3" s="1" t="s">
        <v>15</v>
      </c>
      <c r="I3" s="1" t="s">
        <v>14</v>
      </c>
      <c r="J3" s="1" t="s">
        <v>15</v>
      </c>
    </row>
    <row r="4" spans="1:10">
      <c r="A4">
        <v>43836</v>
      </c>
      <c r="B4" t="s">
        <v>16</v>
      </c>
      <c r="C4" t="s">
        <v>17</v>
      </c>
      <c r="D4"/>
      <c r="E4">
        <v>35285051</v>
      </c>
    </row>
    <row r="5" spans="1:10">
      <c r="A5">
        <v>43836</v>
      </c>
      <c r="B5" t="s">
        <v>18</v>
      </c>
      <c r="C5" t="s">
        <v>17</v>
      </c>
      <c r="D5">
        <v>5292758</v>
      </c>
      <c r="E5"/>
    </row>
    <row r="6" spans="1:10">
      <c r="A6">
        <v>43837</v>
      </c>
      <c r="B6" s="1" t="s">
        <v>0</v>
      </c>
      <c r="C6" t="s">
        <v>17</v>
      </c>
      <c r="D6">
        <v>11000000</v>
      </c>
      <c r="E6"/>
      <c r="I6">
        <v>34932870</v>
      </c>
    </row>
    <row r="7" spans="1:10">
      <c r="E7">
        <f>-4990410+E4-D5-D6</f>
        <v>14001883</v>
      </c>
      <c r="G7">
        <f>-4990410+E4-D5-D6</f>
        <v>14001883</v>
      </c>
      <c r="H7">
        <v>1</v>
      </c>
      <c r="J7">
        <f>H7*G7</f>
        <v>14001883</v>
      </c>
    </row>
    <row r="8" spans="1:10">
      <c r="A8">
        <v>43838</v>
      </c>
      <c r="B8" s="1" t="s">
        <v>1</v>
      </c>
      <c r="C8" t="s">
        <v>19</v>
      </c>
      <c r="D8">
        <v>1200000</v>
      </c>
      <c r="E8"/>
      <c r="I8">
        <v>7762.86</v>
      </c>
    </row>
    <row r="9" spans="1:10">
      <c r="E9">
        <f>G7-D8</f>
        <v>12801883</v>
      </c>
      <c r="G9">
        <f>G7-D8</f>
        <v>12801883</v>
      </c>
      <c r="H9">
        <v>5</v>
      </c>
      <c r="J9">
        <f>H9*G9</f>
        <v>64009415</v>
      </c>
    </row>
    <row r="10" spans="1:10">
      <c r="A10">
        <v>43843</v>
      </c>
      <c r="B10" s="1" t="s">
        <v>2</v>
      </c>
      <c r="C10" t="s">
        <v>20</v>
      </c>
      <c r="D10">
        <v>2539000</v>
      </c>
      <c r="E10"/>
      <c r="I10">
        <v>3338340</v>
      </c>
    </row>
    <row r="11" spans="1:10">
      <c r="E11">
        <f>G9-D10</f>
        <v>10262883</v>
      </c>
      <c r="G11">
        <f>G9-D10</f>
        <v>10262883</v>
      </c>
      <c r="H11">
        <v>1</v>
      </c>
      <c r="J11">
        <f>H11*G11</f>
        <v>10262883</v>
      </c>
    </row>
    <row r="12" spans="1:10">
      <c r="A12">
        <v>43844</v>
      </c>
      <c r="B12" s="1" t="s">
        <v>3</v>
      </c>
      <c r="C12" t="s">
        <v>21</v>
      </c>
      <c r="D12">
        <v>500000</v>
      </c>
      <c r="E12"/>
      <c r="I12">
        <v>-3330577.14</v>
      </c>
    </row>
    <row r="13" spans="1:10">
      <c r="A13">
        <v>43844</v>
      </c>
      <c r="B13" t="s">
        <v>22</v>
      </c>
      <c r="C13" t="s">
        <v>21</v>
      </c>
      <c r="D13">
        <v>5000000</v>
      </c>
      <c r="E13"/>
    </row>
    <row r="14" spans="1:10">
      <c r="B14" s="1" t="s">
        <v>4</v>
      </c>
      <c r="E14">
        <f>G11-D12-D13</f>
        <v>4762883</v>
      </c>
      <c r="G14">
        <f>G11-D12-D13</f>
        <v>4762883</v>
      </c>
      <c r="H14">
        <v>2</v>
      </c>
      <c r="I14">
        <v>15022530000.0</v>
      </c>
      <c r="J14">
        <f>H14*G14</f>
        <v>9525766</v>
      </c>
    </row>
    <row r="15" spans="1:10">
      <c r="A15">
        <v>43846</v>
      </c>
      <c r="B15" t="s">
        <v>23</v>
      </c>
      <c r="C15" t="s">
        <v>24</v>
      </c>
      <c r="D15">
        <v>450000</v>
      </c>
      <c r="E15"/>
    </row>
    <row r="16" spans="1:10">
      <c r="B16" s="1" t="s">
        <v>5</v>
      </c>
      <c r="E16">
        <f>G14-D15</f>
        <v>4312883</v>
      </c>
      <c r="G16">
        <f>G14-D15</f>
        <v>4312883</v>
      </c>
      <c r="H16">
        <v>1</v>
      </c>
      <c r="I16">
        <v>14987597130.0</v>
      </c>
      <c r="J16">
        <f>H16*G16</f>
        <v>4312883</v>
      </c>
    </row>
    <row r="17" spans="1:10">
      <c r="A17">
        <v>43847</v>
      </c>
      <c r="B17" t="s">
        <v>25</v>
      </c>
      <c r="C17" t="s">
        <v>26</v>
      </c>
      <c r="D17">
        <v>600000</v>
      </c>
      <c r="E17"/>
    </row>
    <row r="18" spans="1:10">
      <c r="E18">
        <f>G16-D17</f>
        <v>3712883</v>
      </c>
      <c r="G18">
        <f>G16-D17</f>
        <v>3712883</v>
      </c>
      <c r="H18">
        <v>3</v>
      </c>
      <c r="J18">
        <f>H18*G18</f>
        <v>11138649</v>
      </c>
    </row>
    <row r="19" spans="1:10">
      <c r="A19">
        <v>43850</v>
      </c>
      <c r="B19" t="s">
        <v>27</v>
      </c>
      <c r="C19" t="s">
        <v>28</v>
      </c>
      <c r="D19">
        <v>300000</v>
      </c>
      <c r="E19"/>
    </row>
    <row r="20" spans="1:10">
      <c r="A20">
        <v>43850</v>
      </c>
      <c r="B20" t="s">
        <v>29</v>
      </c>
      <c r="C20" t="s">
        <v>28</v>
      </c>
      <c r="D20">
        <v>400000</v>
      </c>
      <c r="E2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B1"/>
    <mergeCell ref="D2:D2"/>
    <mergeCell ref="F2:G2"/>
    <mergeCell ref="I2:J2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J288"/>
  <sheetViews>
    <sheetView tabSelected="0" workbookViewId="0" showGridLines="true" showRowColHeaders="1">
      <selection activeCell="J286" sqref="J286"/>
    </sheetView>
  </sheetViews>
  <sheetFormatPr defaultRowHeight="14.4" outlineLevelRow="0" outlineLevelCol="0"/>
  <sheetData>
    <row r="1" spans="1:10">
      <c r="A1" s="1" t="s">
        <v>6</v>
      </c>
    </row>
    <row r="2" spans="1:10">
      <c r="A2" s="1" t="s">
        <v>7</v>
      </c>
      <c r="B2" s="1" t="s">
        <v>8</v>
      </c>
      <c r="C2" s="1" t="s">
        <v>9</v>
      </c>
      <c r="D2" s="1" t="s">
        <v>10</v>
      </c>
      <c r="F2" s="1" t="s">
        <v>11</v>
      </c>
      <c r="H2" s="1" t="s">
        <v>12</v>
      </c>
      <c r="I2" s="1" t="s">
        <v>13</v>
      </c>
    </row>
    <row r="3" spans="1:10">
      <c r="D3" s="1" t="s">
        <v>14</v>
      </c>
      <c r="E3" s="1" t="s">
        <v>15</v>
      </c>
      <c r="F3" s="1" t="s">
        <v>14</v>
      </c>
      <c r="G3" s="1" t="s">
        <v>15</v>
      </c>
      <c r="I3" s="1" t="s">
        <v>14</v>
      </c>
      <c r="J3" s="1" t="s">
        <v>15</v>
      </c>
    </row>
    <row r="4" spans="1:10">
      <c r="A4">
        <v>43472</v>
      </c>
      <c r="B4" t="s">
        <v>34</v>
      </c>
      <c r="C4" t="s">
        <v>35</v>
      </c>
      <c r="D4"/>
      <c r="E4">
        <v>35287671</v>
      </c>
    </row>
    <row r="5" spans="1:10">
      <c r="E5">
        <f>-4598810+E4</f>
        <v>30688861</v>
      </c>
      <c r="G5">
        <f>-4598810+E4</f>
        <v>30688861</v>
      </c>
      <c r="H5">
        <v>20</v>
      </c>
      <c r="J5">
        <f>H5*G5</f>
        <v>613777220</v>
      </c>
    </row>
    <row r="6" spans="1:10">
      <c r="A6">
        <v>43493</v>
      </c>
      <c r="B6" s="1" t="s">
        <v>30</v>
      </c>
      <c r="C6" t="s">
        <v>36</v>
      </c>
      <c r="D6">
        <v>18700</v>
      </c>
      <c r="E6"/>
      <c r="I6">
        <v>12274362980</v>
      </c>
    </row>
    <row r="7" spans="1:10">
      <c r="E7">
        <f>G5-D6</f>
        <v>30670161</v>
      </c>
      <c r="G7">
        <f>G5-D6</f>
        <v>30670161</v>
      </c>
      <c r="H7">
        <v>4</v>
      </c>
      <c r="J7">
        <f>H7*G7</f>
        <v>122680644</v>
      </c>
    </row>
    <row r="8" spans="1:10">
      <c r="B8" s="1" t="s">
        <v>31</v>
      </c>
      <c r="I8">
        <v>2727636.2177778</v>
      </c>
    </row>
    <row r="10" spans="1:10">
      <c r="B10" s="1" t="s">
        <v>32</v>
      </c>
      <c r="I10">
        <v>3338340</v>
      </c>
    </row>
    <row r="12" spans="1:10">
      <c r="B12" s="1" t="s">
        <v>33</v>
      </c>
      <c r="I12">
        <v>-610703.78222222</v>
      </c>
    </row>
    <row r="14" spans="1:10">
      <c r="B14" s="1" t="s">
        <v>4</v>
      </c>
      <c r="I14">
        <v>15022530000.0</v>
      </c>
    </row>
    <row r="16" spans="1:10">
      <c r="B16" s="1" t="s">
        <v>5</v>
      </c>
      <c r="I16">
        <v>2748167020.0</v>
      </c>
    </row>
    <row r="17" spans="1:10">
      <c r="A17" s="1" t="s">
        <v>37</v>
      </c>
    </row>
    <row r="18" spans="1:10">
      <c r="A18" s="1" t="s">
        <v>7</v>
      </c>
      <c r="B18" s="1" t="s">
        <v>8</v>
      </c>
      <c r="C18" s="1" t="s">
        <v>9</v>
      </c>
      <c r="D18" s="1" t="s">
        <v>10</v>
      </c>
      <c r="F18" s="1" t="s">
        <v>11</v>
      </c>
      <c r="H18" s="1" t="s">
        <v>12</v>
      </c>
      <c r="I18" s="1" t="s">
        <v>13</v>
      </c>
    </row>
    <row r="19" spans="1:10">
      <c r="D19" s="1" t="s">
        <v>14</v>
      </c>
      <c r="E19" s="1" t="s">
        <v>15</v>
      </c>
      <c r="F19" s="1" t="s">
        <v>14</v>
      </c>
      <c r="G19" s="1" t="s">
        <v>15</v>
      </c>
      <c r="I19" s="1" t="s">
        <v>14</v>
      </c>
      <c r="J19" s="1" t="s">
        <v>15</v>
      </c>
    </row>
    <row r="20" spans="1:10">
      <c r="A20">
        <v>43496</v>
      </c>
      <c r="B20" t="s">
        <v>38</v>
      </c>
      <c r="C20" t="s">
        <v>39</v>
      </c>
      <c r="D20">
        <v>1100</v>
      </c>
      <c r="E20"/>
    </row>
    <row r="21" spans="1:10">
      <c r="E21">
        <f>G7-D20</f>
        <v>30669061</v>
      </c>
      <c r="G21">
        <f>G7-D20</f>
        <v>30669061</v>
      </c>
      <c r="H21">
        <v>7</v>
      </c>
      <c r="J21">
        <f>H21*G21</f>
        <v>214683427</v>
      </c>
    </row>
    <row r="22" spans="1:10">
      <c r="A22">
        <v>43472</v>
      </c>
      <c r="B22" t="s">
        <v>18</v>
      </c>
      <c r="C22" t="s">
        <v>40</v>
      </c>
      <c r="D22">
        <v>5293151</v>
      </c>
      <c r="E22"/>
    </row>
    <row r="23" spans="1:10">
      <c r="E23">
        <f>G21-D22</f>
        <v>25375910</v>
      </c>
      <c r="G23">
        <f>G21-D22</f>
        <v>25375910</v>
      </c>
      <c r="H23">
        <v>21</v>
      </c>
      <c r="J23">
        <f>H23*G23</f>
        <v>532894110</v>
      </c>
    </row>
    <row r="33" spans="1:10">
      <c r="A33" s="1" t="s">
        <v>41</v>
      </c>
    </row>
    <row r="34" spans="1:10">
      <c r="A34" s="1" t="s">
        <v>7</v>
      </c>
      <c r="B34" s="1" t="s">
        <v>8</v>
      </c>
      <c r="C34" s="1" t="s">
        <v>9</v>
      </c>
      <c r="D34" s="1" t="s">
        <v>10</v>
      </c>
      <c r="F34" s="1" t="s">
        <v>11</v>
      </c>
      <c r="H34" s="1" t="s">
        <v>12</v>
      </c>
      <c r="I34" s="1" t="s">
        <v>13</v>
      </c>
    </row>
    <row r="35" spans="1:10">
      <c r="D35" s="1" t="s">
        <v>14</v>
      </c>
      <c r="E35" s="1" t="s">
        <v>15</v>
      </c>
      <c r="F35" s="1" t="s">
        <v>14</v>
      </c>
      <c r="G35" s="1" t="s">
        <v>15</v>
      </c>
      <c r="I35" s="1" t="s">
        <v>14</v>
      </c>
      <c r="J35" s="1" t="s">
        <v>15</v>
      </c>
    </row>
    <row r="36" spans="1:10">
      <c r="A36">
        <v>43524</v>
      </c>
      <c r="B36" t="s">
        <v>42</v>
      </c>
      <c r="C36" t="s">
        <v>43</v>
      </c>
      <c r="D36">
        <v>1100</v>
      </c>
      <c r="E36"/>
    </row>
    <row r="37" spans="1:10">
      <c r="E37">
        <f>G23-D36</f>
        <v>25374810</v>
      </c>
      <c r="G37">
        <f>G23-D36</f>
        <v>25374810</v>
      </c>
      <c r="H37">
        <v>28</v>
      </c>
      <c r="J37">
        <f>H37*G37</f>
        <v>710494680</v>
      </c>
    </row>
    <row r="38" spans="1:10">
      <c r="A38">
        <v>43553</v>
      </c>
      <c r="B38" t="s">
        <v>44</v>
      </c>
      <c r="C38" t="s">
        <v>45</v>
      </c>
      <c r="D38">
        <v>1100</v>
      </c>
      <c r="E38"/>
    </row>
    <row r="39" spans="1:10">
      <c r="E39">
        <f>G37-D38</f>
        <v>25373710</v>
      </c>
      <c r="G39">
        <f>G37-D38</f>
        <v>25373710</v>
      </c>
      <c r="H39">
        <v>32</v>
      </c>
      <c r="J39">
        <f>H39*G39</f>
        <v>811958720</v>
      </c>
    </row>
    <row r="49" spans="1:10">
      <c r="A49" s="1" t="s">
        <v>46</v>
      </c>
    </row>
    <row r="50" spans="1:10">
      <c r="A50" s="1" t="s">
        <v>7</v>
      </c>
      <c r="B50" s="1" t="s">
        <v>8</v>
      </c>
      <c r="C50" s="1" t="s">
        <v>9</v>
      </c>
      <c r="D50" s="1" t="s">
        <v>10</v>
      </c>
      <c r="F50" s="1" t="s">
        <v>11</v>
      </c>
      <c r="H50" s="1" t="s">
        <v>12</v>
      </c>
      <c r="I50" s="1" t="s">
        <v>13</v>
      </c>
    </row>
    <row r="51" spans="1:10">
      <c r="D51" s="1" t="s">
        <v>14</v>
      </c>
      <c r="E51" s="1" t="s">
        <v>15</v>
      </c>
      <c r="F51" s="1" t="s">
        <v>14</v>
      </c>
      <c r="G51" s="1" t="s">
        <v>15</v>
      </c>
      <c r="I51" s="1" t="s">
        <v>14</v>
      </c>
      <c r="J51" s="1" t="s">
        <v>15</v>
      </c>
    </row>
    <row r="52" spans="1:10">
      <c r="A52">
        <v>43585</v>
      </c>
      <c r="B52" t="s">
        <v>44</v>
      </c>
      <c r="C52" t="s">
        <v>47</v>
      </c>
      <c r="D52">
        <v>1100</v>
      </c>
      <c r="E52"/>
    </row>
    <row r="53" spans="1:10">
      <c r="E53">
        <f>G39-D52</f>
        <v>25372610</v>
      </c>
      <c r="G53">
        <f>G39-D52</f>
        <v>25372610</v>
      </c>
      <c r="H53">
        <v>31</v>
      </c>
      <c r="J53">
        <f>H53*G53</f>
        <v>786550910</v>
      </c>
    </row>
    <row r="63" spans="1:10">
      <c r="A63" s="1" t="s">
        <v>48</v>
      </c>
    </row>
    <row r="64" spans="1:10">
      <c r="A64" s="1" t="s">
        <v>7</v>
      </c>
      <c r="B64" s="1" t="s">
        <v>8</v>
      </c>
      <c r="C64" s="1" t="s">
        <v>9</v>
      </c>
      <c r="D64" s="1" t="s">
        <v>10</v>
      </c>
      <c r="F64" s="1" t="s">
        <v>11</v>
      </c>
      <c r="H64" s="1" t="s">
        <v>12</v>
      </c>
      <c r="I64" s="1" t="s">
        <v>13</v>
      </c>
    </row>
    <row r="65" spans="1:10">
      <c r="D65" s="1" t="s">
        <v>14</v>
      </c>
      <c r="E65" s="1" t="s">
        <v>15</v>
      </c>
      <c r="F65" s="1" t="s">
        <v>14</v>
      </c>
      <c r="G65" s="1" t="s">
        <v>15</v>
      </c>
      <c r="I65" s="1" t="s">
        <v>14</v>
      </c>
      <c r="J65" s="1" t="s">
        <v>15</v>
      </c>
    </row>
    <row r="66" spans="1:10">
      <c r="A66">
        <v>43616</v>
      </c>
      <c r="B66" t="s">
        <v>44</v>
      </c>
      <c r="C66" t="s">
        <v>49</v>
      </c>
      <c r="D66">
        <v>1100</v>
      </c>
      <c r="E66"/>
    </row>
    <row r="67" spans="1:10">
      <c r="E67">
        <f>G53-D66</f>
        <v>25371510</v>
      </c>
      <c r="G67">
        <f>G53-D66</f>
        <v>25371510</v>
      </c>
      <c r="H67">
        <v>28</v>
      </c>
      <c r="J67">
        <f>H67*G67</f>
        <v>710402280</v>
      </c>
    </row>
    <row r="77" spans="1:10">
      <c r="A77" s="1" t="s">
        <v>50</v>
      </c>
    </row>
    <row r="78" spans="1:10">
      <c r="A78" s="1" t="s">
        <v>7</v>
      </c>
      <c r="B78" s="1" t="s">
        <v>8</v>
      </c>
      <c r="C78" s="1" t="s">
        <v>9</v>
      </c>
      <c r="D78" s="1" t="s">
        <v>10</v>
      </c>
      <c r="F78" s="1" t="s">
        <v>11</v>
      </c>
      <c r="H78" s="1" t="s">
        <v>12</v>
      </c>
      <c r="I78" s="1" t="s">
        <v>13</v>
      </c>
    </row>
    <row r="79" spans="1:10">
      <c r="D79" s="1" t="s">
        <v>14</v>
      </c>
      <c r="E79" s="1" t="s">
        <v>15</v>
      </c>
      <c r="F79" s="1" t="s">
        <v>14</v>
      </c>
      <c r="G79" s="1" t="s">
        <v>15</v>
      </c>
      <c r="I79" s="1" t="s">
        <v>14</v>
      </c>
      <c r="J79" s="1" t="s">
        <v>15</v>
      </c>
    </row>
    <row r="80" spans="1:10">
      <c r="A80">
        <v>43644</v>
      </c>
      <c r="B80" t="s">
        <v>44</v>
      </c>
      <c r="C80" t="s">
        <v>51</v>
      </c>
      <c r="D80">
        <v>1100</v>
      </c>
      <c r="E80"/>
    </row>
    <row r="81" spans="1:10">
      <c r="E81">
        <f>G67-D80</f>
        <v>25370410</v>
      </c>
      <c r="G81">
        <f>G67-D80</f>
        <v>25370410</v>
      </c>
      <c r="H81">
        <v>10</v>
      </c>
      <c r="J81">
        <f>H81*G81</f>
        <v>253704100</v>
      </c>
    </row>
    <row r="91" spans="1:10">
      <c r="A91" s="1" t="s">
        <v>52</v>
      </c>
    </row>
    <row r="92" spans="1:10">
      <c r="A92" s="1" t="s">
        <v>7</v>
      </c>
      <c r="B92" s="1" t="s">
        <v>8</v>
      </c>
      <c r="C92" s="1" t="s">
        <v>9</v>
      </c>
      <c r="D92" s="1" t="s">
        <v>10</v>
      </c>
      <c r="F92" s="1" t="s">
        <v>11</v>
      </c>
      <c r="H92" s="1" t="s">
        <v>12</v>
      </c>
      <c r="I92" s="1" t="s">
        <v>13</v>
      </c>
    </row>
    <row r="93" spans="1:10">
      <c r="D93" s="1" t="s">
        <v>14</v>
      </c>
      <c r="E93" s="1" t="s">
        <v>15</v>
      </c>
      <c r="F93" s="1" t="s">
        <v>14</v>
      </c>
      <c r="G93" s="1" t="s">
        <v>15</v>
      </c>
      <c r="I93" s="1" t="s">
        <v>14</v>
      </c>
      <c r="J93" s="1" t="s">
        <v>15</v>
      </c>
    </row>
    <row r="94" spans="1:10">
      <c r="A94">
        <v>43651</v>
      </c>
      <c r="B94" t="s">
        <v>34</v>
      </c>
      <c r="C94" t="s">
        <v>53</v>
      </c>
      <c r="D94"/>
      <c r="E94">
        <v>34712329</v>
      </c>
    </row>
    <row r="95" spans="1:10">
      <c r="A95">
        <v>43651</v>
      </c>
      <c r="B95" t="s">
        <v>18</v>
      </c>
      <c r="C95" t="s">
        <v>53</v>
      </c>
      <c r="D95">
        <v>5206849</v>
      </c>
      <c r="E95"/>
    </row>
    <row r="96" spans="1:10">
      <c r="E96">
        <f>G81+E94-D95</f>
        <v>54875890</v>
      </c>
      <c r="G96">
        <f>G81+E94-D95</f>
        <v>54875890</v>
      </c>
      <c r="H96">
        <v>4</v>
      </c>
      <c r="J96">
        <f>H96*G96</f>
        <v>219503560</v>
      </c>
    </row>
    <row r="97" spans="1:10">
      <c r="A97">
        <v>43661</v>
      </c>
      <c r="B97" t="s">
        <v>54</v>
      </c>
      <c r="C97" t="s">
        <v>55</v>
      </c>
      <c r="D97">
        <v>1100</v>
      </c>
      <c r="E97"/>
    </row>
    <row r="98" spans="1:10">
      <c r="E98">
        <f>G96-D97</f>
        <v>54874790</v>
      </c>
      <c r="G98">
        <f>G96-D97</f>
        <v>54874790</v>
      </c>
      <c r="H98">
        <v>5</v>
      </c>
      <c r="J98">
        <f>H98*G98</f>
        <v>274373950</v>
      </c>
    </row>
    <row r="99" spans="1:10">
      <c r="A99">
        <v>43663</v>
      </c>
      <c r="B99" t="s">
        <v>56</v>
      </c>
      <c r="C99" t="s">
        <v>57</v>
      </c>
      <c r="D99">
        <v>15000000</v>
      </c>
      <c r="E99"/>
    </row>
    <row r="100" spans="1:10">
      <c r="A100">
        <v>43663</v>
      </c>
      <c r="B100" t="s">
        <v>58</v>
      </c>
      <c r="C100" t="s">
        <v>57</v>
      </c>
      <c r="D100">
        <v>10000000</v>
      </c>
      <c r="E100"/>
    </row>
    <row r="101" spans="1:10">
      <c r="A101">
        <v>43663</v>
      </c>
      <c r="B101" t="s">
        <v>59</v>
      </c>
      <c r="C101" t="s">
        <v>57</v>
      </c>
      <c r="D101">
        <v>10000000</v>
      </c>
      <c r="E101"/>
    </row>
    <row r="102" spans="1:10">
      <c r="A102">
        <v>43663</v>
      </c>
      <c r="B102" t="s">
        <v>60</v>
      </c>
      <c r="C102" t="s">
        <v>57</v>
      </c>
      <c r="D102">
        <v>4000000</v>
      </c>
      <c r="E102"/>
    </row>
    <row r="103" spans="1:10">
      <c r="E103">
        <f>G98-D99-D100-D101-D102</f>
        <v>15874790</v>
      </c>
      <c r="G103">
        <f>G98-D99-D100-D101-D102</f>
        <v>15874790</v>
      </c>
      <c r="H103">
        <v>5</v>
      </c>
      <c r="J103">
        <f>H103*G103</f>
        <v>79373950</v>
      </c>
    </row>
    <row r="104" spans="1:10">
      <c r="A104">
        <v>43668</v>
      </c>
      <c r="B104" t="s">
        <v>61</v>
      </c>
      <c r="C104" t="s">
        <v>62</v>
      </c>
      <c r="D104">
        <v>1500000</v>
      </c>
      <c r="E104"/>
    </row>
    <row r="105" spans="1:10">
      <c r="A105">
        <v>43668</v>
      </c>
      <c r="B105" t="s">
        <v>63</v>
      </c>
      <c r="C105" t="s">
        <v>62</v>
      </c>
      <c r="D105">
        <v>900000</v>
      </c>
      <c r="E105"/>
    </row>
    <row r="106" spans="1:10">
      <c r="E106">
        <f>G103-D104-D105</f>
        <v>13474790</v>
      </c>
      <c r="G106">
        <f>G103-D104-D105</f>
        <v>13474790</v>
      </c>
      <c r="H106">
        <v>3</v>
      </c>
      <c r="J106">
        <f>H106*G106</f>
        <v>40424370</v>
      </c>
    </row>
    <row r="107" spans="1:10">
      <c r="A107">
        <v>43671</v>
      </c>
      <c r="B107" t="s">
        <v>64</v>
      </c>
      <c r="C107" t="s">
        <v>65</v>
      </c>
      <c r="D107">
        <v>500000</v>
      </c>
      <c r="E107"/>
    </row>
    <row r="108" spans="1:10">
      <c r="E108">
        <f>G106-D107</f>
        <v>12974790</v>
      </c>
      <c r="G108">
        <f>G106-D107</f>
        <v>12974790</v>
      </c>
      <c r="H108">
        <v>1</v>
      </c>
      <c r="J108">
        <f>H108*G108</f>
        <v>12974790</v>
      </c>
    </row>
    <row r="109" spans="1:10">
      <c r="A109">
        <v>43672</v>
      </c>
      <c r="B109" t="s">
        <v>66</v>
      </c>
      <c r="C109" t="s">
        <v>67</v>
      </c>
      <c r="D109">
        <v>5900000</v>
      </c>
      <c r="E109"/>
    </row>
    <row r="110" spans="1:10">
      <c r="E110">
        <f>G108-D109</f>
        <v>7074790</v>
      </c>
      <c r="G110">
        <f>G108-D109</f>
        <v>7074790</v>
      </c>
      <c r="H110">
        <v>5</v>
      </c>
      <c r="J110">
        <f>H110*G110</f>
        <v>35373950</v>
      </c>
    </row>
    <row r="111" spans="1:10">
      <c r="A111">
        <v>43677</v>
      </c>
      <c r="B111" t="s">
        <v>44</v>
      </c>
      <c r="C111" t="s">
        <v>68</v>
      </c>
      <c r="D111">
        <v>1100</v>
      </c>
      <c r="E111"/>
    </row>
    <row r="112" spans="1:10">
      <c r="A112">
        <v>43677</v>
      </c>
      <c r="B112" t="s">
        <v>69</v>
      </c>
      <c r="C112" t="s">
        <v>68</v>
      </c>
      <c r="D112">
        <v>4000000</v>
      </c>
      <c r="E112"/>
    </row>
    <row r="113" spans="1:10">
      <c r="E113">
        <f>G110-D111-D112</f>
        <v>3073690</v>
      </c>
      <c r="G113">
        <f>G110-D111-D112</f>
        <v>3073690</v>
      </c>
      <c r="H113">
        <v>9</v>
      </c>
      <c r="J113">
        <f>H113*G113</f>
        <v>27663210</v>
      </c>
    </row>
    <row r="123" spans="1:10">
      <c r="A123" s="1" t="s">
        <v>70</v>
      </c>
    </row>
    <row r="124" spans="1:10">
      <c r="A124" s="1" t="s">
        <v>7</v>
      </c>
      <c r="B124" s="1" t="s">
        <v>8</v>
      </c>
      <c r="C124" s="1" t="s">
        <v>9</v>
      </c>
      <c r="D124" s="1" t="s">
        <v>10</v>
      </c>
      <c r="F124" s="1" t="s">
        <v>11</v>
      </c>
      <c r="H124" s="1" t="s">
        <v>12</v>
      </c>
      <c r="I124" s="1" t="s">
        <v>13</v>
      </c>
    </row>
    <row r="125" spans="1:10">
      <c r="D125" s="1" t="s">
        <v>14</v>
      </c>
      <c r="E125" s="1" t="s">
        <v>15</v>
      </c>
      <c r="F125" s="1" t="s">
        <v>14</v>
      </c>
      <c r="G125" s="1" t="s">
        <v>15</v>
      </c>
      <c r="I125" s="1" t="s">
        <v>14</v>
      </c>
      <c r="J125" s="1" t="s">
        <v>15</v>
      </c>
    </row>
    <row r="126" spans="1:10">
      <c r="A126">
        <v>43686</v>
      </c>
      <c r="B126" t="s">
        <v>71</v>
      </c>
      <c r="C126" t="s">
        <v>72</v>
      </c>
      <c r="D126">
        <v>3000000</v>
      </c>
      <c r="E126"/>
    </row>
    <row r="127" spans="1:10">
      <c r="E127">
        <f>G113-D126</f>
        <v>73690</v>
      </c>
      <c r="G127">
        <f>G113-D126</f>
        <v>73690</v>
      </c>
      <c r="H127">
        <v>8</v>
      </c>
      <c r="J127">
        <f>H127*G127</f>
        <v>589520</v>
      </c>
    </row>
    <row r="128" spans="1:10">
      <c r="A128">
        <v>43664</v>
      </c>
      <c r="B128" t="s">
        <v>73</v>
      </c>
      <c r="C128" t="s">
        <v>74</v>
      </c>
      <c r="D128">
        <v>1100</v>
      </c>
      <c r="E128"/>
    </row>
    <row r="129" spans="1:10">
      <c r="A129">
        <v>43726</v>
      </c>
      <c r="B129" t="s">
        <v>54</v>
      </c>
      <c r="C129" t="s">
        <v>74</v>
      </c>
      <c r="D129">
        <v>9900</v>
      </c>
      <c r="E129"/>
    </row>
    <row r="130" spans="1:10">
      <c r="E130">
        <f>G127-D128-D129</f>
        <v>62690</v>
      </c>
      <c r="G130">
        <f>G127-D128-D129</f>
        <v>62690</v>
      </c>
      <c r="H130">
        <v>2</v>
      </c>
      <c r="J130">
        <f>H130*G130</f>
        <v>125380</v>
      </c>
    </row>
    <row r="131" spans="1:10">
      <c r="A131">
        <v>43696</v>
      </c>
      <c r="B131" t="s">
        <v>75</v>
      </c>
      <c r="C131" t="s">
        <v>76</v>
      </c>
      <c r="D131">
        <v>2200</v>
      </c>
      <c r="E131"/>
    </row>
    <row r="132" spans="1:10">
      <c r="A132">
        <v>43696</v>
      </c>
      <c r="B132" t="s">
        <v>77</v>
      </c>
      <c r="C132" t="s">
        <v>76</v>
      </c>
      <c r="D132">
        <v>1800000</v>
      </c>
      <c r="E132"/>
    </row>
    <row r="133" spans="1:10">
      <c r="A133">
        <v>43696</v>
      </c>
      <c r="B133" t="s">
        <v>78</v>
      </c>
      <c r="C133" t="s">
        <v>76</v>
      </c>
      <c r="D133">
        <v>1080000</v>
      </c>
      <c r="E133"/>
    </row>
    <row r="134" spans="1:10">
      <c r="A134">
        <v>43696</v>
      </c>
      <c r="B134" t="s">
        <v>79</v>
      </c>
      <c r="C134" t="s">
        <v>76</v>
      </c>
      <c r="D134">
        <v>50000</v>
      </c>
      <c r="E134"/>
    </row>
    <row r="135" spans="1:10">
      <c r="D135">
        <f>(G130-D131-D132-D133-D134)*-1</f>
        <v>2869510</v>
      </c>
      <c r="F135">
        <f>(G130-D131-D132-D133-D134)*-1</f>
        <v>2869510</v>
      </c>
      <c r="H135">
        <v>1</v>
      </c>
      <c r="I135">
        <f>H135*F135</f>
        <v>2869510</v>
      </c>
    </row>
    <row r="136" spans="1:10">
      <c r="A136">
        <v>43697</v>
      </c>
      <c r="B136" t="s">
        <v>80</v>
      </c>
      <c r="C136" t="s">
        <v>81</v>
      </c>
      <c r="D136">
        <v>170000</v>
      </c>
      <c r="E136"/>
    </row>
    <row r="137" spans="1:10">
      <c r="D137">
        <f>F135+D136</f>
        <v>3039510</v>
      </c>
      <c r="F137">
        <f>F135+D136</f>
        <v>3039510</v>
      </c>
      <c r="H137">
        <v>1</v>
      </c>
      <c r="I137">
        <f>H137*F137</f>
        <v>3039510</v>
      </c>
    </row>
    <row r="138" spans="1:10">
      <c r="A138">
        <v>43698</v>
      </c>
      <c r="B138" t="s">
        <v>82</v>
      </c>
      <c r="C138" t="s">
        <v>83</v>
      </c>
      <c r="D138">
        <v>300000</v>
      </c>
      <c r="E138"/>
    </row>
    <row r="139" spans="1:10">
      <c r="D139">
        <f>F137+D138</f>
        <v>3339510</v>
      </c>
      <c r="F139">
        <f>F137+D138</f>
        <v>3339510</v>
      </c>
      <c r="H139">
        <v>1</v>
      </c>
      <c r="I139">
        <f>H139*F139</f>
        <v>3339510</v>
      </c>
    </row>
    <row r="140" spans="1:10">
      <c r="A140">
        <v>43699</v>
      </c>
      <c r="B140" t="s">
        <v>84</v>
      </c>
      <c r="C140" t="s">
        <v>85</v>
      </c>
      <c r="D140">
        <v>200000</v>
      </c>
      <c r="E140"/>
    </row>
    <row r="141" spans="1:10">
      <c r="D141">
        <f>F139+D140</f>
        <v>3539510</v>
      </c>
      <c r="F141">
        <f>F139+D140</f>
        <v>3539510</v>
      </c>
      <c r="H141">
        <v>1</v>
      </c>
      <c r="I141">
        <f>H141*F141</f>
        <v>3539510</v>
      </c>
    </row>
    <row r="142" spans="1:10">
      <c r="A142">
        <v>43700</v>
      </c>
      <c r="B142" t="s">
        <v>86</v>
      </c>
      <c r="C142" t="s">
        <v>87</v>
      </c>
      <c r="D142">
        <v>200000</v>
      </c>
      <c r="E142"/>
    </row>
    <row r="143" spans="1:10">
      <c r="D143">
        <f>F141+D142</f>
        <v>3739510</v>
      </c>
      <c r="F143">
        <f>F141+D142</f>
        <v>3739510</v>
      </c>
      <c r="H143">
        <v>3</v>
      </c>
      <c r="I143">
        <f>H143*F143</f>
        <v>11218530</v>
      </c>
    </row>
    <row r="144" spans="1:10">
      <c r="A144">
        <v>43703</v>
      </c>
      <c r="B144" t="s">
        <v>88</v>
      </c>
      <c r="C144" t="s">
        <v>89</v>
      </c>
      <c r="D144">
        <v>300000</v>
      </c>
      <c r="E144"/>
    </row>
    <row r="145" spans="1:10">
      <c r="D145">
        <f>F143+D144</f>
        <v>4039510</v>
      </c>
      <c r="F145">
        <f>F143+D144</f>
        <v>4039510</v>
      </c>
      <c r="H145">
        <v>1</v>
      </c>
      <c r="I145">
        <f>H145*F145</f>
        <v>4039510</v>
      </c>
    </row>
    <row r="146" spans="1:10">
      <c r="A146">
        <v>43704</v>
      </c>
      <c r="B146" t="s">
        <v>90</v>
      </c>
      <c r="C146" t="s">
        <v>91</v>
      </c>
      <c r="D146">
        <v>200000</v>
      </c>
      <c r="E146"/>
    </row>
    <row r="147" spans="1:10">
      <c r="D147">
        <f>F145+D146</f>
        <v>4239510</v>
      </c>
      <c r="F147">
        <f>F145+D146</f>
        <v>4239510</v>
      </c>
      <c r="H147">
        <v>2</v>
      </c>
      <c r="I147">
        <f>H147*F147</f>
        <v>8479020</v>
      </c>
    </row>
    <row r="148" spans="1:10">
      <c r="A148">
        <v>43706</v>
      </c>
      <c r="B148" t="s">
        <v>92</v>
      </c>
      <c r="C148" t="s">
        <v>93</v>
      </c>
      <c r="D148">
        <v>100000</v>
      </c>
      <c r="E148"/>
    </row>
    <row r="149" spans="1:10">
      <c r="D149">
        <f>F147+D148</f>
        <v>4339510</v>
      </c>
      <c r="F149">
        <f>F147+D148</f>
        <v>4339510</v>
      </c>
      <c r="H149">
        <v>1</v>
      </c>
      <c r="I149">
        <f>H149*F149</f>
        <v>4339510</v>
      </c>
    </row>
    <row r="150" spans="1:10">
      <c r="A150">
        <v>43707</v>
      </c>
      <c r="B150" t="s">
        <v>44</v>
      </c>
      <c r="C150" t="s">
        <v>94</v>
      </c>
      <c r="D150">
        <v>1100</v>
      </c>
      <c r="E150"/>
    </row>
    <row r="151" spans="1:10">
      <c r="A151">
        <v>43707</v>
      </c>
      <c r="B151" t="s">
        <v>95</v>
      </c>
      <c r="C151" t="s">
        <v>94</v>
      </c>
      <c r="D151"/>
      <c r="E151">
        <v>1000000</v>
      </c>
    </row>
    <row r="152" spans="1:10">
      <c r="D152">
        <f>(F149+D150+E151)*-1</f>
        <v>-5340610</v>
      </c>
      <c r="F152">
        <f>(F149+D150+E151)*-1</f>
        <v>-5340610</v>
      </c>
      <c r="H152">
        <v>3</v>
      </c>
      <c r="I152">
        <f>H152*F152</f>
        <v>-16021830</v>
      </c>
    </row>
    <row r="157" spans="1:10">
      <c r="B157" s="1" t="s">
        <v>96</v>
      </c>
      <c r="I157">
        <v>50886440</v>
      </c>
    </row>
    <row r="159" spans="1:10">
      <c r="B159" s="1" t="s">
        <v>31</v>
      </c>
      <c r="I159">
        <v>11308.097777778</v>
      </c>
    </row>
    <row r="161" spans="1:10">
      <c r="B161" s="1" t="s">
        <v>32</v>
      </c>
      <c r="I161">
        <v>3338340</v>
      </c>
    </row>
    <row r="163" spans="1:10">
      <c r="B163" s="1" t="s">
        <v>33</v>
      </c>
      <c r="I163">
        <v>-3327031.9022222</v>
      </c>
    </row>
    <row r="165" spans="1:10">
      <c r="B165" s="1" t="s">
        <v>4</v>
      </c>
      <c r="I165">
        <v>15022530000.0</v>
      </c>
    </row>
    <row r="167" spans="1:10">
      <c r="B167" s="1" t="s">
        <v>5</v>
      </c>
      <c r="I167">
        <v>14971643560.0</v>
      </c>
    </row>
    <row r="177" spans="1:10">
      <c r="A177" s="1" t="s">
        <v>97</v>
      </c>
    </row>
    <row r="178" spans="1:10">
      <c r="A178" s="1" t="s">
        <v>7</v>
      </c>
      <c r="B178" s="1" t="s">
        <v>8</v>
      </c>
      <c r="C178" s="1" t="s">
        <v>9</v>
      </c>
      <c r="D178" s="1" t="s">
        <v>10</v>
      </c>
      <c r="F178" s="1" t="s">
        <v>11</v>
      </c>
      <c r="H178" s="1" t="s">
        <v>12</v>
      </c>
      <c r="I178" s="1" t="s">
        <v>13</v>
      </c>
    </row>
    <row r="179" spans="1:10">
      <c r="D179" s="1" t="s">
        <v>14</v>
      </c>
      <c r="E179" s="1" t="s">
        <v>15</v>
      </c>
      <c r="F179" s="1" t="s">
        <v>14</v>
      </c>
      <c r="G179" s="1" t="s">
        <v>15</v>
      </c>
      <c r="I179" s="1" t="s">
        <v>14</v>
      </c>
      <c r="J179" s="1" t="s">
        <v>15</v>
      </c>
    </row>
    <row r="180" spans="1:10">
      <c r="A180">
        <v>43710</v>
      </c>
      <c r="B180" t="s">
        <v>98</v>
      </c>
      <c r="C180" t="s">
        <v>99</v>
      </c>
      <c r="D180">
        <v>100000</v>
      </c>
      <c r="E180"/>
    </row>
    <row r="181" spans="1:10">
      <c r="A181">
        <v>43710</v>
      </c>
      <c r="B181" t="s">
        <v>100</v>
      </c>
      <c r="C181" t="s">
        <v>99</v>
      </c>
      <c r="D181">
        <v>700000</v>
      </c>
      <c r="E181"/>
    </row>
    <row r="182" spans="1:10">
      <c r="D182">
        <f>F152+D180+D181</f>
        <v>-4540610</v>
      </c>
      <c r="F182">
        <f>F152+D180+D181</f>
        <v>-4540610</v>
      </c>
      <c r="H182">
        <v>1</v>
      </c>
      <c r="I182">
        <f>H182*F182</f>
        <v>-4540610</v>
      </c>
    </row>
    <row r="183" spans="1:10">
      <c r="A183">
        <v>43711</v>
      </c>
      <c r="B183" t="s">
        <v>101</v>
      </c>
      <c r="C183" t="s">
        <v>102</v>
      </c>
      <c r="D183">
        <v>100000</v>
      </c>
      <c r="E183"/>
    </row>
    <row r="184" spans="1:10">
      <c r="A184">
        <v>43711</v>
      </c>
      <c r="B184" t="s">
        <v>103</v>
      </c>
      <c r="C184" t="s">
        <v>102</v>
      </c>
      <c r="D184">
        <v>5000</v>
      </c>
      <c r="E184"/>
    </row>
    <row r="185" spans="1:10">
      <c r="D185">
        <f>F182+D183+D184</f>
        <v>-4435610</v>
      </c>
      <c r="F185">
        <f>F182+D183+D184</f>
        <v>-4435610</v>
      </c>
      <c r="H185">
        <v>1</v>
      </c>
      <c r="I185">
        <f>H185*F185</f>
        <v>-4435610</v>
      </c>
    </row>
    <row r="186" spans="1:10">
      <c r="A186">
        <v>43712</v>
      </c>
      <c r="B186" t="s">
        <v>104</v>
      </c>
      <c r="C186" t="s">
        <v>105</v>
      </c>
      <c r="D186">
        <v>50000</v>
      </c>
      <c r="E186"/>
    </row>
    <row r="187" spans="1:10">
      <c r="D187">
        <f>F185+D186</f>
        <v>-4385610</v>
      </c>
      <c r="F187">
        <f>F185+D186</f>
        <v>-4385610</v>
      </c>
      <c r="H187">
        <v>1</v>
      </c>
      <c r="I187">
        <f>H187*F187</f>
        <v>-4385610</v>
      </c>
    </row>
    <row r="188" spans="1:10">
      <c r="A188">
        <v>43713</v>
      </c>
      <c r="B188" t="s">
        <v>106</v>
      </c>
      <c r="C188" t="s">
        <v>107</v>
      </c>
      <c r="D188">
        <v>150000</v>
      </c>
      <c r="E188"/>
    </row>
    <row r="189" spans="1:10">
      <c r="D189">
        <f>F187+D188</f>
        <v>-4235610</v>
      </c>
      <c r="F189">
        <f>F187+D188</f>
        <v>-4235610</v>
      </c>
      <c r="H189">
        <v>1</v>
      </c>
      <c r="I189">
        <f>H189*F189</f>
        <v>-4235610</v>
      </c>
    </row>
    <row r="190" spans="1:10">
      <c r="A190">
        <v>43714</v>
      </c>
      <c r="B190" t="s">
        <v>108</v>
      </c>
      <c r="C190" t="s">
        <v>109</v>
      </c>
      <c r="D190">
        <v>50000</v>
      </c>
      <c r="E190"/>
    </row>
    <row r="191" spans="1:10">
      <c r="A191">
        <v>43717</v>
      </c>
      <c r="B191" t="s">
        <v>73</v>
      </c>
      <c r="C191" t="s">
        <v>109</v>
      </c>
      <c r="D191">
        <v>8800</v>
      </c>
      <c r="E191"/>
    </row>
    <row r="192" spans="1:10">
      <c r="D192">
        <f>F189+D190+D191</f>
        <v>-4176810</v>
      </c>
      <c r="F192">
        <f>F189+D190+D191</f>
        <v>-4176810</v>
      </c>
      <c r="H192">
        <v>3</v>
      </c>
      <c r="I192">
        <f>H192*F192</f>
        <v>-12530430</v>
      </c>
    </row>
    <row r="193" spans="1:10">
      <c r="A193">
        <v>43717</v>
      </c>
      <c r="B193" t="s">
        <v>110</v>
      </c>
      <c r="C193" t="s">
        <v>111</v>
      </c>
      <c r="D193">
        <v>300000</v>
      </c>
      <c r="E193"/>
    </row>
    <row r="194" spans="1:10">
      <c r="A194">
        <v>43717</v>
      </c>
      <c r="B194" t="s">
        <v>112</v>
      </c>
      <c r="C194" t="s">
        <v>111</v>
      </c>
      <c r="D194">
        <v>100000</v>
      </c>
      <c r="E194"/>
    </row>
    <row r="195" spans="1:10">
      <c r="D195">
        <f>F192+D193+D194</f>
        <v>-3776810</v>
      </c>
      <c r="F195">
        <f>F192+D193+D194</f>
        <v>-3776810</v>
      </c>
      <c r="H195">
        <v>2</v>
      </c>
      <c r="I195">
        <f>H195*F195</f>
        <v>-7553620</v>
      </c>
    </row>
    <row r="196" spans="1:10">
      <c r="A196">
        <v>43719</v>
      </c>
      <c r="B196" t="s">
        <v>113</v>
      </c>
      <c r="C196" t="s">
        <v>114</v>
      </c>
      <c r="D196">
        <v>75000</v>
      </c>
      <c r="E196"/>
    </row>
    <row r="197" spans="1:10">
      <c r="D197">
        <f>F195+D196</f>
        <v>-3701810</v>
      </c>
      <c r="F197">
        <f>F195+D196</f>
        <v>-3701810</v>
      </c>
      <c r="H197">
        <v>5</v>
      </c>
      <c r="I197">
        <f>H197*F197</f>
        <v>-18509050</v>
      </c>
    </row>
    <row r="198" spans="1:10">
      <c r="A198">
        <v>43725</v>
      </c>
      <c r="B198" t="s">
        <v>54</v>
      </c>
      <c r="C198" t="s">
        <v>115</v>
      </c>
      <c r="D198">
        <v>6600</v>
      </c>
      <c r="E198"/>
    </row>
    <row r="199" spans="1:10">
      <c r="D199">
        <f>F197+D198</f>
        <v>-3695210</v>
      </c>
      <c r="F199">
        <f>F197+D198</f>
        <v>-3695210</v>
      </c>
      <c r="H199">
        <v>14</v>
      </c>
      <c r="I199">
        <f>H199*F199</f>
        <v>-51732940</v>
      </c>
    </row>
    <row r="200" spans="1:10">
      <c r="A200">
        <v>43738</v>
      </c>
      <c r="B200" t="s">
        <v>44</v>
      </c>
      <c r="C200" t="s">
        <v>116</v>
      </c>
      <c r="D200">
        <v>1100</v>
      </c>
      <c r="E200"/>
    </row>
    <row r="201" spans="1:10">
      <c r="D201">
        <f>F199+D200</f>
        <v>-3694110</v>
      </c>
      <c r="F201">
        <f>F199+D200</f>
        <v>-3694110</v>
      </c>
      <c r="H201">
        <v>31</v>
      </c>
      <c r="I201">
        <f>H201*F201</f>
        <v>-114517410</v>
      </c>
    </row>
    <row r="206" spans="1:10">
      <c r="B206" s="1" t="s">
        <v>96</v>
      </c>
      <c r="I206">
        <v>289751090</v>
      </c>
    </row>
    <row r="208" spans="1:10">
      <c r="B208" s="1" t="s">
        <v>31</v>
      </c>
      <c r="I208">
        <v>64389.131111111</v>
      </c>
    </row>
    <row r="210" spans="1:10">
      <c r="B210" s="1" t="s">
        <v>32</v>
      </c>
      <c r="I210">
        <v>3338340</v>
      </c>
    </row>
    <row r="212" spans="1:10">
      <c r="B212" s="1" t="s">
        <v>33</v>
      </c>
      <c r="I212">
        <v>-3273950.8688889</v>
      </c>
    </row>
    <row r="214" spans="1:10">
      <c r="B214" s="1" t="s">
        <v>4</v>
      </c>
      <c r="I214">
        <v>15022530000.0</v>
      </c>
    </row>
    <row r="216" spans="1:10">
      <c r="B216" s="1" t="s">
        <v>5</v>
      </c>
      <c r="I216">
        <v>14732778910.0</v>
      </c>
    </row>
    <row r="226" spans="1:10">
      <c r="A226" s="1" t="s">
        <v>117</v>
      </c>
    </row>
    <row r="227" spans="1:10">
      <c r="A227" s="1" t="s">
        <v>7</v>
      </c>
      <c r="B227" s="1" t="s">
        <v>8</v>
      </c>
      <c r="C227" s="1" t="s">
        <v>9</v>
      </c>
      <c r="D227" s="1" t="s">
        <v>10</v>
      </c>
      <c r="F227" s="1" t="s">
        <v>11</v>
      </c>
      <c r="H227" s="1" t="s">
        <v>12</v>
      </c>
      <c r="I227" s="1" t="s">
        <v>13</v>
      </c>
    </row>
    <row r="228" spans="1:10">
      <c r="D228" s="1" t="s">
        <v>14</v>
      </c>
      <c r="E228" s="1" t="s">
        <v>15</v>
      </c>
      <c r="F228" s="1" t="s">
        <v>14</v>
      </c>
      <c r="G228" s="1" t="s">
        <v>15</v>
      </c>
      <c r="I228" s="1" t="s">
        <v>14</v>
      </c>
      <c r="J228" s="1" t="s">
        <v>15</v>
      </c>
    </row>
    <row r="229" spans="1:10">
      <c r="A229">
        <v>43769</v>
      </c>
      <c r="B229" t="s">
        <v>44</v>
      </c>
      <c r="C229" t="s">
        <v>118</v>
      </c>
      <c r="D229">
        <v>1100</v>
      </c>
      <c r="E229"/>
    </row>
    <row r="230" spans="1:10">
      <c r="D230">
        <f>F201+D229</f>
        <v>-3693010</v>
      </c>
      <c r="F230">
        <f>F201+D229</f>
        <v>-3693010</v>
      </c>
      <c r="H230">
        <v>29</v>
      </c>
      <c r="I230">
        <f>H230*F230</f>
        <v>-107097290</v>
      </c>
    </row>
    <row r="235" spans="1:10">
      <c r="B235" s="1" t="s">
        <v>96</v>
      </c>
      <c r="I235">
        <v>144658090</v>
      </c>
    </row>
    <row r="237" spans="1:10">
      <c r="B237" s="1" t="s">
        <v>31</v>
      </c>
      <c r="I237">
        <v>32146.242222222</v>
      </c>
    </row>
    <row r="239" spans="1:10">
      <c r="B239" s="1" t="s">
        <v>32</v>
      </c>
      <c r="I239">
        <v>3338340</v>
      </c>
    </row>
    <row r="241" spans="1:10">
      <c r="B241" s="1" t="s">
        <v>33</v>
      </c>
      <c r="I241">
        <v>-3306193.7577778</v>
      </c>
    </row>
    <row r="243" spans="1:10">
      <c r="B243" s="1" t="s">
        <v>4</v>
      </c>
      <c r="I243">
        <v>15022530000.0</v>
      </c>
    </row>
    <row r="245" spans="1:10">
      <c r="B245" s="1" t="s">
        <v>5</v>
      </c>
      <c r="I245">
        <v>14877871910.0</v>
      </c>
    </row>
    <row r="255" spans="1:10">
      <c r="A255" s="1" t="s">
        <v>119</v>
      </c>
    </row>
    <row r="256" spans="1:10">
      <c r="A256" s="1" t="s">
        <v>7</v>
      </c>
      <c r="B256" s="1" t="s">
        <v>8</v>
      </c>
      <c r="C256" s="1" t="s">
        <v>9</v>
      </c>
      <c r="D256" s="1" t="s">
        <v>10</v>
      </c>
      <c r="F256" s="1" t="s">
        <v>11</v>
      </c>
      <c r="H256" s="1" t="s">
        <v>12</v>
      </c>
      <c r="I256" s="1" t="s">
        <v>13</v>
      </c>
    </row>
    <row r="257" spans="1:10">
      <c r="D257" s="1" t="s">
        <v>14</v>
      </c>
      <c r="E257" s="1" t="s">
        <v>15</v>
      </c>
      <c r="F257" s="1" t="s">
        <v>14</v>
      </c>
      <c r="G257" s="1" t="s">
        <v>15</v>
      </c>
      <c r="I257" s="1" t="s">
        <v>14</v>
      </c>
      <c r="J257" s="1" t="s">
        <v>15</v>
      </c>
    </row>
    <row r="258" spans="1:10">
      <c r="A258">
        <v>43798</v>
      </c>
      <c r="B258" t="s">
        <v>44</v>
      </c>
      <c r="C258" t="s">
        <v>120</v>
      </c>
      <c r="D258">
        <v>1100</v>
      </c>
      <c r="E258"/>
    </row>
    <row r="259" spans="1:10">
      <c r="D259">
        <f>F230+D258</f>
        <v>-3691910</v>
      </c>
      <c r="F259">
        <f>F230+D258</f>
        <v>-3691910</v>
      </c>
      <c r="H259">
        <v>32</v>
      </c>
      <c r="I259">
        <f>H259*F259</f>
        <v>-118141120</v>
      </c>
    </row>
    <row r="264" spans="1:10">
      <c r="B264" s="1" t="s">
        <v>96</v>
      </c>
      <c r="I264">
        <v>159657920</v>
      </c>
    </row>
    <row r="266" spans="1:10">
      <c r="B266" s="1" t="s">
        <v>31</v>
      </c>
      <c r="I266">
        <v>35479.537777778</v>
      </c>
    </row>
    <row r="268" spans="1:10">
      <c r="B268" s="1" t="s">
        <v>32</v>
      </c>
      <c r="I268">
        <v>3338340</v>
      </c>
    </row>
    <row r="270" spans="1:10">
      <c r="B270" s="1" t="s">
        <v>33</v>
      </c>
      <c r="I270">
        <v>-3302860.4622222</v>
      </c>
    </row>
    <row r="272" spans="1:10">
      <c r="B272" s="1" t="s">
        <v>4</v>
      </c>
      <c r="I272">
        <v>15022530000.0</v>
      </c>
    </row>
    <row r="274" spans="1:10">
      <c r="B274" s="1" t="s">
        <v>5</v>
      </c>
      <c r="I274">
        <v>14862872080.0</v>
      </c>
    </row>
    <row r="284" spans="1:10">
      <c r="A284" s="1" t="s">
        <v>121</v>
      </c>
    </row>
    <row r="285" spans="1:10">
      <c r="A285" s="1" t="s">
        <v>7</v>
      </c>
      <c r="B285" s="1" t="s">
        <v>8</v>
      </c>
      <c r="C285" s="1" t="s">
        <v>9</v>
      </c>
      <c r="D285" s="1" t="s">
        <v>10</v>
      </c>
      <c r="F285" s="1" t="s">
        <v>11</v>
      </c>
      <c r="H285" s="1" t="s">
        <v>12</v>
      </c>
      <c r="I285" s="1" t="s">
        <v>13</v>
      </c>
    </row>
    <row r="286" spans="1:10">
      <c r="D286" s="1" t="s">
        <v>14</v>
      </c>
      <c r="E286" s="1" t="s">
        <v>15</v>
      </c>
      <c r="F286" s="1" t="s">
        <v>14</v>
      </c>
      <c r="G286" s="1" t="s">
        <v>15</v>
      </c>
      <c r="I286" s="1" t="s">
        <v>14</v>
      </c>
      <c r="J286" s="1" t="s">
        <v>15</v>
      </c>
    </row>
    <row r="287" spans="1:10">
      <c r="A287">
        <v>43830</v>
      </c>
      <c r="B287" t="s">
        <v>44</v>
      </c>
      <c r="C287" t="s">
        <v>122</v>
      </c>
      <c r="D287">
        <v>1100</v>
      </c>
      <c r="E287"/>
    </row>
    <row r="288" spans="1:10">
      <c r="D288">
        <f>F259+D287</f>
        <v>-3690810</v>
      </c>
      <c r="F288">
        <f>F259+D287</f>
        <v>-3690810</v>
      </c>
      <c r="H288">
        <v>7</v>
      </c>
      <c r="I288">
        <f>H288*F288</f>
        <v>-25835670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B1"/>
    <mergeCell ref="D2:D2"/>
    <mergeCell ref="F2:G2"/>
    <mergeCell ref="I2:J2"/>
    <mergeCell ref="A17:B17"/>
    <mergeCell ref="D18:D18"/>
    <mergeCell ref="F18:G18"/>
    <mergeCell ref="I18:J18"/>
    <mergeCell ref="A33:B33"/>
    <mergeCell ref="D34:D34"/>
    <mergeCell ref="F34:G34"/>
    <mergeCell ref="I34:J34"/>
    <mergeCell ref="A49:B49"/>
    <mergeCell ref="D50:D50"/>
    <mergeCell ref="F50:G50"/>
    <mergeCell ref="I50:J50"/>
    <mergeCell ref="A63:B63"/>
    <mergeCell ref="D64:D64"/>
    <mergeCell ref="F64:G64"/>
    <mergeCell ref="I64:J64"/>
    <mergeCell ref="A77:B77"/>
    <mergeCell ref="D78:D78"/>
    <mergeCell ref="F78:G78"/>
    <mergeCell ref="I78:J78"/>
    <mergeCell ref="A91:B91"/>
    <mergeCell ref="D92:D92"/>
    <mergeCell ref="F92:G92"/>
    <mergeCell ref="I92:J92"/>
    <mergeCell ref="A123:B123"/>
    <mergeCell ref="D124:D124"/>
    <mergeCell ref="F124:G124"/>
    <mergeCell ref="I124:J124"/>
    <mergeCell ref="A177:B177"/>
    <mergeCell ref="D178:D178"/>
    <mergeCell ref="F178:G178"/>
    <mergeCell ref="I178:J178"/>
    <mergeCell ref="A226:B226"/>
    <mergeCell ref="D227:D227"/>
    <mergeCell ref="F227:G227"/>
    <mergeCell ref="I227:J227"/>
    <mergeCell ref="A255:B255"/>
    <mergeCell ref="D256:D256"/>
    <mergeCell ref="F256:G256"/>
    <mergeCell ref="I256:J256"/>
    <mergeCell ref="A284:B284"/>
    <mergeCell ref="D285:D285"/>
    <mergeCell ref="F285:G285"/>
    <mergeCell ref="I285:J285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J396"/>
  <sheetViews>
    <sheetView tabSelected="0" workbookViewId="0" showGridLines="true" showRowColHeaders="1">
      <selection activeCell="J386" sqref="J386"/>
    </sheetView>
  </sheetViews>
  <sheetFormatPr defaultRowHeight="14.4" outlineLevelRow="0" outlineLevelCol="0"/>
  <sheetData>
    <row r="1" spans="1:10">
      <c r="A1" s="1" t="s">
        <v>6</v>
      </c>
    </row>
    <row r="2" spans="1:10">
      <c r="A2" s="1" t="s">
        <v>7</v>
      </c>
      <c r="B2" s="1" t="s">
        <v>8</v>
      </c>
      <c r="C2" s="1" t="s">
        <v>9</v>
      </c>
      <c r="D2" s="1" t="s">
        <v>10</v>
      </c>
      <c r="F2" s="1" t="s">
        <v>11</v>
      </c>
      <c r="H2" s="1" t="s">
        <v>12</v>
      </c>
      <c r="I2" s="1" t="s">
        <v>13</v>
      </c>
    </row>
    <row r="3" spans="1:10">
      <c r="D3" s="1" t="s">
        <v>14</v>
      </c>
      <c r="E3" s="1" t="s">
        <v>15</v>
      </c>
      <c r="F3" s="1" t="s">
        <v>14</v>
      </c>
      <c r="G3" s="1" t="s">
        <v>15</v>
      </c>
      <c r="I3" s="1" t="s">
        <v>14</v>
      </c>
      <c r="J3" s="1" t="s">
        <v>15</v>
      </c>
    </row>
    <row r="4" spans="1:10">
      <c r="A4">
        <v>43465</v>
      </c>
      <c r="B4" t="s">
        <v>126</v>
      </c>
      <c r="C4" t="s">
        <v>127</v>
      </c>
      <c r="D4">
        <v>5484706</v>
      </c>
      <c r="E4"/>
    </row>
    <row r="5" spans="1:10">
      <c r="D5">
        <f>-4623384+D4</f>
        <v>861322</v>
      </c>
      <c r="F5">
        <f>-4623384+D4</f>
        <v>861322</v>
      </c>
      <c r="H5">
        <v>4</v>
      </c>
      <c r="I5">
        <f>H5*F5</f>
        <v>3445288</v>
      </c>
    </row>
    <row r="6" spans="1:10">
      <c r="A6">
        <v>43105</v>
      </c>
      <c r="B6" s="1" t="s">
        <v>123</v>
      </c>
      <c r="C6" t="s">
        <v>128</v>
      </c>
      <c r="D6">
        <v>125370</v>
      </c>
      <c r="E6"/>
      <c r="I6">
        <v>60054412</v>
      </c>
    </row>
    <row r="7" spans="1:10">
      <c r="A7">
        <v>43105</v>
      </c>
      <c r="B7" t="s">
        <v>129</v>
      </c>
      <c r="C7" t="s">
        <v>128</v>
      </c>
      <c r="D7">
        <v>20800000</v>
      </c>
      <c r="E7"/>
    </row>
    <row r="8" spans="1:10">
      <c r="B8" s="1" t="s">
        <v>31</v>
      </c>
      <c r="D8">
        <f>F5+D6+D7</f>
        <v>21786692</v>
      </c>
      <c r="F8">
        <f>F5+D6+D7</f>
        <v>21786692</v>
      </c>
      <c r="H8">
        <v>3</v>
      </c>
      <c r="I8">
        <f>H8*F8</f>
        <v>65360076</v>
      </c>
    </row>
    <row r="9" spans="1:10">
      <c r="A9">
        <v>43105</v>
      </c>
      <c r="B9" t="s">
        <v>130</v>
      </c>
      <c r="C9" t="s">
        <v>131</v>
      </c>
      <c r="D9"/>
      <c r="E9">
        <v>35287671</v>
      </c>
    </row>
    <row r="10" spans="1:10">
      <c r="A10">
        <v>43105</v>
      </c>
      <c r="B10" s="1" t="s">
        <v>18</v>
      </c>
      <c r="C10" t="s">
        <v>131</v>
      </c>
      <c r="D10">
        <v>5293151</v>
      </c>
      <c r="E10"/>
      <c r="I10">
        <v>3338340</v>
      </c>
    </row>
    <row r="11" spans="1:10">
      <c r="A11">
        <v>43108</v>
      </c>
      <c r="B11" t="s">
        <v>132</v>
      </c>
      <c r="C11" t="s">
        <v>131</v>
      </c>
      <c r="D11">
        <v>400000</v>
      </c>
      <c r="E11"/>
    </row>
    <row r="12" spans="1:10">
      <c r="A12">
        <v>43108</v>
      </c>
      <c r="B12" s="1" t="s">
        <v>124</v>
      </c>
      <c r="C12" t="s">
        <v>131</v>
      </c>
      <c r="D12">
        <v>1000000</v>
      </c>
      <c r="E12"/>
      <c r="I12">
        <v>-3324994.5751111</v>
      </c>
    </row>
    <row r="13" spans="1:10">
      <c r="A13">
        <v>43108</v>
      </c>
      <c r="B13" t="s">
        <v>133</v>
      </c>
      <c r="C13" t="s">
        <v>131</v>
      </c>
      <c r="D13">
        <v>1000000</v>
      </c>
      <c r="E13"/>
    </row>
    <row r="14" spans="1:10">
      <c r="B14" s="1" t="s">
        <v>4</v>
      </c>
      <c r="D14">
        <f>-(F8)+E9-D10-D11-D12-D13</f>
        <v>5807828</v>
      </c>
      <c r="F14">
        <f>-(F8)+E9-D10-D11-D12-D13</f>
        <v>5807828</v>
      </c>
      <c r="H14">
        <v>1</v>
      </c>
      <c r="I14">
        <f>H14*F14</f>
        <v>5807828</v>
      </c>
    </row>
    <row r="15" spans="1:10">
      <c r="A15">
        <v>43109</v>
      </c>
      <c r="B15" t="s">
        <v>134</v>
      </c>
      <c r="C15" t="s">
        <v>135</v>
      </c>
      <c r="D15">
        <v>1000000</v>
      </c>
      <c r="E15"/>
    </row>
    <row r="16" spans="1:10">
      <c r="A16">
        <v>43109</v>
      </c>
      <c r="B16" s="1" t="s">
        <v>125</v>
      </c>
      <c r="C16" t="s">
        <v>135</v>
      </c>
      <c r="D16">
        <v>1000000</v>
      </c>
      <c r="E16"/>
      <c r="I16">
        <v>14962475588.0</v>
      </c>
    </row>
    <row r="17" spans="1:10">
      <c r="D17">
        <f>(F14+D15-D16)*-1</f>
        <v>-5807828</v>
      </c>
      <c r="F17">
        <f>(F14+D15-D16)*-1</f>
        <v>-5807828</v>
      </c>
      <c r="H17">
        <v>2</v>
      </c>
      <c r="I17">
        <f>H17*F17</f>
        <v>-11615656</v>
      </c>
    </row>
    <row r="18" spans="1:10">
      <c r="A18">
        <v>43111</v>
      </c>
      <c r="B18" t="s">
        <v>136</v>
      </c>
      <c r="C18" t="s">
        <v>137</v>
      </c>
      <c r="D18">
        <v>500000</v>
      </c>
      <c r="E18"/>
    </row>
    <row r="19" spans="1:10">
      <c r="D19">
        <f>F17+D18</f>
        <v>-5307828</v>
      </c>
      <c r="F19">
        <f>F17+D18</f>
        <v>-5307828</v>
      </c>
      <c r="H19">
        <v>1</v>
      </c>
      <c r="I19">
        <f>H19*F19</f>
        <v>-5307828</v>
      </c>
    </row>
    <row r="20" spans="1:10">
      <c r="A20">
        <v>43112</v>
      </c>
      <c r="B20" t="s">
        <v>138</v>
      </c>
      <c r="C20" t="s">
        <v>139</v>
      </c>
      <c r="D20">
        <v>330000</v>
      </c>
      <c r="E20"/>
    </row>
    <row r="21" spans="1:10">
      <c r="D21">
        <f>F19+D20</f>
        <v>-4977828</v>
      </c>
      <c r="F21">
        <f>F19+D20</f>
        <v>-4977828</v>
      </c>
      <c r="H21">
        <v>3</v>
      </c>
      <c r="I21">
        <f>H21*F21</f>
        <v>-14933484</v>
      </c>
    </row>
    <row r="22" spans="1:10">
      <c r="A22">
        <v>43115</v>
      </c>
      <c r="B22" t="s">
        <v>140</v>
      </c>
      <c r="C22" t="s">
        <v>141</v>
      </c>
      <c r="D22">
        <v>500000</v>
      </c>
      <c r="E22"/>
    </row>
    <row r="23" spans="1:10">
      <c r="A23">
        <v>43115</v>
      </c>
      <c r="B23" t="s">
        <v>142</v>
      </c>
      <c r="C23" t="s">
        <v>141</v>
      </c>
      <c r="D23">
        <v>100000</v>
      </c>
      <c r="E23"/>
    </row>
    <row r="24" spans="1:10">
      <c r="A24">
        <v>43115</v>
      </c>
      <c r="B24" t="s">
        <v>143</v>
      </c>
      <c r="C24" t="s">
        <v>141</v>
      </c>
      <c r="D24">
        <v>1500000</v>
      </c>
      <c r="E24"/>
    </row>
    <row r="25" spans="1:10">
      <c r="A25">
        <v>43115</v>
      </c>
      <c r="B25" t="s">
        <v>144</v>
      </c>
      <c r="C25" t="s">
        <v>141</v>
      </c>
      <c r="D25">
        <v>250000</v>
      </c>
      <c r="E25"/>
    </row>
    <row r="26" spans="1:10">
      <c r="A26">
        <v>43115</v>
      </c>
      <c r="B26" t="s">
        <v>145</v>
      </c>
      <c r="C26" t="s">
        <v>141</v>
      </c>
      <c r="D26">
        <v>650000</v>
      </c>
      <c r="E26"/>
    </row>
    <row r="27" spans="1:10">
      <c r="D27">
        <f>F21+D22+D23+D24+D25+D26</f>
        <v>-1977828</v>
      </c>
      <c r="F27">
        <f>F21+D22+D23+D24+D25+D26</f>
        <v>-1977828</v>
      </c>
      <c r="H27">
        <v>1</v>
      </c>
      <c r="I27">
        <f>H27*F27</f>
        <v>-1977828</v>
      </c>
    </row>
    <row r="28" spans="1:10">
      <c r="A28">
        <v>43116</v>
      </c>
      <c r="B28" t="s">
        <v>146</v>
      </c>
      <c r="C28" t="s">
        <v>147</v>
      </c>
      <c r="D28">
        <v>2000000</v>
      </c>
      <c r="E28"/>
    </row>
    <row r="29" spans="1:10">
      <c r="A29">
        <v>43116</v>
      </c>
      <c r="B29" t="s">
        <v>148</v>
      </c>
      <c r="C29" t="s">
        <v>147</v>
      </c>
      <c r="D29">
        <v>250000</v>
      </c>
      <c r="E29"/>
    </row>
    <row r="30" spans="1:10">
      <c r="A30">
        <v>43116</v>
      </c>
      <c r="B30" t="s">
        <v>149</v>
      </c>
      <c r="C30" t="s">
        <v>147</v>
      </c>
      <c r="D30">
        <v>600000</v>
      </c>
      <c r="E30"/>
    </row>
    <row r="31" spans="1:10">
      <c r="A31">
        <v>43116</v>
      </c>
      <c r="B31" t="s">
        <v>150</v>
      </c>
      <c r="C31" t="s">
        <v>147</v>
      </c>
      <c r="D31"/>
      <c r="E31">
        <v>1879950</v>
      </c>
    </row>
    <row r="32" spans="1:10">
      <c r="D32">
        <f>F27+D28+D29+D30+E31</f>
        <v>2752122</v>
      </c>
      <c r="F32">
        <f>F27+D28+D29+D30+E31</f>
        <v>2752122</v>
      </c>
      <c r="H32">
        <v>1</v>
      </c>
      <c r="I32">
        <f>H32*F32</f>
        <v>2752122</v>
      </c>
    </row>
    <row r="33" spans="1:10">
      <c r="A33">
        <v>43117</v>
      </c>
      <c r="B33" t="s">
        <v>151</v>
      </c>
      <c r="C33" t="s">
        <v>152</v>
      </c>
      <c r="D33">
        <v>50000</v>
      </c>
      <c r="E33"/>
    </row>
    <row r="34" spans="1:10">
      <c r="D34">
        <f>(F32+D33)*-1</f>
        <v>-2802122</v>
      </c>
      <c r="F34">
        <f>(F32+D33)*-1</f>
        <v>-2802122</v>
      </c>
      <c r="H34">
        <v>1</v>
      </c>
      <c r="I34">
        <f>H34*F34</f>
        <v>-2802122</v>
      </c>
    </row>
    <row r="35" spans="1:10">
      <c r="A35">
        <v>43118</v>
      </c>
      <c r="B35" t="s">
        <v>153</v>
      </c>
      <c r="C35" t="s">
        <v>154</v>
      </c>
      <c r="D35"/>
      <c r="E35">
        <v>305000000</v>
      </c>
    </row>
    <row r="36" spans="1:10">
      <c r="E36">
        <f>-(F34)+E35</f>
        <v>307802122</v>
      </c>
      <c r="G36">
        <f>-(F34)+E35</f>
        <v>307802122</v>
      </c>
      <c r="H36">
        <v>1</v>
      </c>
      <c r="J36">
        <f>H36*G36</f>
        <v>307802122</v>
      </c>
    </row>
    <row r="37" spans="1:10">
      <c r="A37">
        <v>43119</v>
      </c>
      <c r="B37" t="s">
        <v>155</v>
      </c>
      <c r="C37" t="s">
        <v>156</v>
      </c>
      <c r="D37">
        <v>250000</v>
      </c>
      <c r="E37"/>
    </row>
    <row r="38" spans="1:10">
      <c r="A38">
        <v>43119</v>
      </c>
      <c r="B38" t="s">
        <v>157</v>
      </c>
      <c r="C38" t="s">
        <v>156</v>
      </c>
      <c r="D38">
        <v>20000000</v>
      </c>
      <c r="E38"/>
    </row>
    <row r="39" spans="1:10">
      <c r="E39">
        <f>G36-D37-D38</f>
        <v>287552122</v>
      </c>
      <c r="G39">
        <f>G36-D37-D38</f>
        <v>287552122</v>
      </c>
      <c r="H39">
        <v>5</v>
      </c>
      <c r="J39">
        <f>H39*G39</f>
        <v>1437760610</v>
      </c>
    </row>
    <row r="40" spans="1:10">
      <c r="A40">
        <v>43124</v>
      </c>
      <c r="B40" t="s">
        <v>158</v>
      </c>
      <c r="C40" t="s">
        <v>159</v>
      </c>
      <c r="D40">
        <v>1500000</v>
      </c>
      <c r="E40"/>
    </row>
    <row r="41" spans="1:10">
      <c r="A41">
        <v>43124</v>
      </c>
      <c r="B41" t="s">
        <v>160</v>
      </c>
      <c r="C41" t="s">
        <v>159</v>
      </c>
      <c r="D41">
        <v>875000</v>
      </c>
      <c r="E41"/>
    </row>
    <row r="42" spans="1:10">
      <c r="E42">
        <f>G39-D40-D41</f>
        <v>285177122</v>
      </c>
      <c r="G42">
        <f>G39-D40-D41</f>
        <v>285177122</v>
      </c>
      <c r="H42">
        <v>1</v>
      </c>
      <c r="J42">
        <f>H42*G42</f>
        <v>285177122</v>
      </c>
    </row>
    <row r="43" spans="1:10">
      <c r="A43">
        <v>43125</v>
      </c>
      <c r="B43" t="s">
        <v>161</v>
      </c>
      <c r="C43" t="s">
        <v>162</v>
      </c>
      <c r="D43">
        <v>500000</v>
      </c>
      <c r="E43"/>
    </row>
    <row r="44" spans="1:10">
      <c r="E44">
        <f>G42-D43</f>
        <v>284677122</v>
      </c>
      <c r="G44">
        <f>G42-D43</f>
        <v>284677122</v>
      </c>
      <c r="H44">
        <v>1</v>
      </c>
      <c r="J44">
        <f>H44*G44</f>
        <v>284677122</v>
      </c>
    </row>
    <row r="45" spans="1:10">
      <c r="A45">
        <v>43126</v>
      </c>
      <c r="B45" t="s">
        <v>163</v>
      </c>
      <c r="C45" t="s">
        <v>164</v>
      </c>
      <c r="D45">
        <v>2000000</v>
      </c>
      <c r="E45"/>
    </row>
    <row r="46" spans="1:10">
      <c r="A46">
        <v>43129</v>
      </c>
      <c r="B46" t="s">
        <v>165</v>
      </c>
      <c r="C46" t="s">
        <v>164</v>
      </c>
      <c r="D46">
        <v>260000000</v>
      </c>
      <c r="E46"/>
    </row>
    <row r="47" spans="1:10">
      <c r="E47">
        <f>G44-D45-D46</f>
        <v>22677122</v>
      </c>
      <c r="G47">
        <f>G44-D45-D46</f>
        <v>22677122</v>
      </c>
      <c r="H47">
        <v>3</v>
      </c>
      <c r="J47">
        <f>H47*G47</f>
        <v>68031366</v>
      </c>
    </row>
    <row r="48" spans="1:10">
      <c r="A48">
        <v>43129</v>
      </c>
      <c r="B48" t="s">
        <v>166</v>
      </c>
      <c r="C48" t="s">
        <v>167</v>
      </c>
      <c r="D48">
        <v>1100</v>
      </c>
      <c r="E48"/>
    </row>
    <row r="49" spans="1:10">
      <c r="A49">
        <v>43129</v>
      </c>
      <c r="B49" t="s">
        <v>168</v>
      </c>
      <c r="C49" t="s">
        <v>167</v>
      </c>
      <c r="D49">
        <v>7000000</v>
      </c>
      <c r="E49"/>
    </row>
    <row r="50" spans="1:10">
      <c r="A50">
        <v>43130</v>
      </c>
      <c r="B50" t="s">
        <v>165</v>
      </c>
      <c r="C50" t="s">
        <v>167</v>
      </c>
      <c r="D50">
        <v>3000000</v>
      </c>
      <c r="E50"/>
    </row>
    <row r="51" spans="1:10">
      <c r="D51">
        <f>(G47-D48-D49-D50)*-1</f>
        <v>-12676022</v>
      </c>
      <c r="F51">
        <f>(G47-D48-D49-D50)*-1</f>
        <v>-12676022</v>
      </c>
      <c r="H51">
        <v>1</v>
      </c>
      <c r="I51">
        <f>H51*F51</f>
        <v>-12676022</v>
      </c>
    </row>
    <row r="52" spans="1:10">
      <c r="A52">
        <v>43130</v>
      </c>
      <c r="B52" t="s">
        <v>169</v>
      </c>
      <c r="C52" t="s">
        <v>170</v>
      </c>
      <c r="D52">
        <v>3000000</v>
      </c>
      <c r="E52"/>
    </row>
    <row r="53" spans="1:10">
      <c r="D53">
        <f>F51+D52</f>
        <v>-9676022</v>
      </c>
      <c r="F53">
        <f>F51+D52</f>
        <v>-9676022</v>
      </c>
      <c r="H53">
        <v>2</v>
      </c>
      <c r="I53">
        <f>H53*F53</f>
        <v>-19352044</v>
      </c>
    </row>
    <row r="58" spans="1:10">
      <c r="B58" s="1" t="s">
        <v>96</v>
      </c>
      <c r="I58">
        <v>209637510</v>
      </c>
    </row>
    <row r="60" spans="1:10">
      <c r="B60" s="1" t="s">
        <v>31</v>
      </c>
      <c r="I60">
        <v>46586.113333333</v>
      </c>
    </row>
    <row r="62" spans="1:10">
      <c r="B62" s="1" t="s">
        <v>32</v>
      </c>
      <c r="I62">
        <v>3338340</v>
      </c>
    </row>
    <row r="64" spans="1:10">
      <c r="B64" s="1" t="s">
        <v>33</v>
      </c>
      <c r="I64">
        <v>-3291753.8866667</v>
      </c>
    </row>
    <row r="66" spans="1:10">
      <c r="B66" s="1" t="s">
        <v>4</v>
      </c>
      <c r="I66">
        <v>15022530000.0</v>
      </c>
    </row>
    <row r="68" spans="1:10">
      <c r="B68" s="1" t="s">
        <v>5</v>
      </c>
      <c r="I68">
        <v>14812892490.0</v>
      </c>
    </row>
    <row r="78" spans="1:10">
      <c r="A78" s="1" t="s">
        <v>37</v>
      </c>
    </row>
    <row r="79" spans="1:10">
      <c r="A79" s="1" t="s">
        <v>7</v>
      </c>
      <c r="B79" s="1" t="s">
        <v>8</v>
      </c>
      <c r="C79" s="1" t="s">
        <v>9</v>
      </c>
      <c r="D79" s="1" t="s">
        <v>10</v>
      </c>
      <c r="F79" s="1" t="s">
        <v>11</v>
      </c>
      <c r="H79" s="1" t="s">
        <v>12</v>
      </c>
      <c r="I79" s="1" t="s">
        <v>13</v>
      </c>
    </row>
    <row r="80" spans="1:10">
      <c r="D80" s="1" t="s">
        <v>14</v>
      </c>
      <c r="E80" s="1" t="s">
        <v>15</v>
      </c>
      <c r="F80" s="1" t="s">
        <v>14</v>
      </c>
      <c r="G80" s="1" t="s">
        <v>15</v>
      </c>
      <c r="I80" s="1" t="s">
        <v>14</v>
      </c>
      <c r="J80" s="1" t="s">
        <v>15</v>
      </c>
    </row>
    <row r="81" spans="1:10">
      <c r="A81">
        <v>43130</v>
      </c>
      <c r="B81" t="s">
        <v>171</v>
      </c>
      <c r="C81" t="s">
        <v>172</v>
      </c>
      <c r="D81">
        <v>29354</v>
      </c>
      <c r="E81"/>
    </row>
    <row r="82" spans="1:10">
      <c r="A82">
        <v>43132</v>
      </c>
      <c r="B82" t="s">
        <v>173</v>
      </c>
      <c r="C82" t="s">
        <v>172</v>
      </c>
      <c r="D82">
        <v>1000000</v>
      </c>
      <c r="E82"/>
    </row>
    <row r="83" spans="1:10">
      <c r="A83">
        <v>43132</v>
      </c>
      <c r="B83" t="s">
        <v>174</v>
      </c>
      <c r="C83" t="s">
        <v>172</v>
      </c>
      <c r="D83">
        <v>250000</v>
      </c>
      <c r="E83"/>
    </row>
    <row r="84" spans="1:10">
      <c r="A84">
        <v>43132</v>
      </c>
      <c r="B84" t="s">
        <v>175</v>
      </c>
      <c r="C84" t="s">
        <v>172</v>
      </c>
      <c r="D84">
        <v>100000</v>
      </c>
      <c r="E84"/>
    </row>
    <row r="85" spans="1:10">
      <c r="D85">
        <f>F53+D81+D82+D83+D84</f>
        <v>-8296668</v>
      </c>
      <c r="F85">
        <f>F53+D81+D82+D83+D84</f>
        <v>-8296668</v>
      </c>
      <c r="H85">
        <v>1</v>
      </c>
      <c r="I85">
        <f>H85*F85</f>
        <v>-8296668</v>
      </c>
    </row>
    <row r="86" spans="1:10">
      <c r="A86">
        <v>43133</v>
      </c>
      <c r="B86" t="s">
        <v>176</v>
      </c>
      <c r="C86" t="s">
        <v>177</v>
      </c>
      <c r="D86">
        <v>4000000</v>
      </c>
      <c r="E86"/>
    </row>
    <row r="87" spans="1:10">
      <c r="A87">
        <v>43133</v>
      </c>
      <c r="B87" t="s">
        <v>178</v>
      </c>
      <c r="C87" t="s">
        <v>177</v>
      </c>
      <c r="D87">
        <v>1550000</v>
      </c>
      <c r="E87"/>
    </row>
    <row r="88" spans="1:10">
      <c r="D88">
        <f>F85+D86+D87</f>
        <v>-2746668</v>
      </c>
      <c r="F88">
        <f>F85+D86+D87</f>
        <v>-2746668</v>
      </c>
      <c r="H88">
        <v>27</v>
      </c>
      <c r="I88">
        <f>H88*F88</f>
        <v>-74160036</v>
      </c>
    </row>
    <row r="93" spans="1:10">
      <c r="B93" s="1" t="s">
        <v>96</v>
      </c>
      <c r="I93">
        <v>284094432</v>
      </c>
    </row>
    <row r="95" spans="1:10">
      <c r="B95" s="1" t="s">
        <v>31</v>
      </c>
      <c r="I95">
        <v>63132.096</v>
      </c>
    </row>
    <row r="97" spans="1:10">
      <c r="B97" s="1" t="s">
        <v>32</v>
      </c>
      <c r="I97">
        <v>3338340</v>
      </c>
    </row>
    <row r="99" spans="1:10">
      <c r="B99" s="1" t="s">
        <v>33</v>
      </c>
      <c r="I99">
        <v>-3275207.904</v>
      </c>
    </row>
    <row r="101" spans="1:10">
      <c r="B101" s="1" t="s">
        <v>4</v>
      </c>
      <c r="I101">
        <v>15022530000.0</v>
      </c>
    </row>
    <row r="103" spans="1:10">
      <c r="B103" s="1" t="s">
        <v>5</v>
      </c>
      <c r="I103">
        <v>14738435568.0</v>
      </c>
    </row>
    <row r="113" spans="1:10">
      <c r="A113" s="1" t="s">
        <v>41</v>
      </c>
    </row>
    <row r="114" spans="1:10">
      <c r="A114" s="1" t="s">
        <v>7</v>
      </c>
      <c r="B114" s="1" t="s">
        <v>8</v>
      </c>
      <c r="C114" s="1" t="s">
        <v>9</v>
      </c>
      <c r="D114" s="1" t="s">
        <v>10</v>
      </c>
      <c r="F114" s="1" t="s">
        <v>11</v>
      </c>
      <c r="H114" s="1" t="s">
        <v>12</v>
      </c>
      <c r="I114" s="1" t="s">
        <v>13</v>
      </c>
    </row>
    <row r="115" spans="1:10">
      <c r="D115" s="1" t="s">
        <v>14</v>
      </c>
      <c r="E115" s="1" t="s">
        <v>15</v>
      </c>
      <c r="F115" s="1" t="s">
        <v>14</v>
      </c>
      <c r="G115" s="1" t="s">
        <v>15</v>
      </c>
      <c r="I115" s="1" t="s">
        <v>14</v>
      </c>
      <c r="J115" s="1" t="s">
        <v>15</v>
      </c>
    </row>
    <row r="116" spans="1:10">
      <c r="A116">
        <v>43159</v>
      </c>
      <c r="B116" t="s">
        <v>179</v>
      </c>
      <c r="C116" t="s">
        <v>180</v>
      </c>
      <c r="D116">
        <v>1100</v>
      </c>
      <c r="E116"/>
    </row>
    <row r="117" spans="1:10">
      <c r="D117">
        <f>F88+D116</f>
        <v>-2745568</v>
      </c>
      <c r="F117">
        <f>F88+D116</f>
        <v>-2745568</v>
      </c>
      <c r="H117">
        <v>31</v>
      </c>
      <c r="I117">
        <f>H117*F117</f>
        <v>-85112608</v>
      </c>
    </row>
    <row r="122" spans="1:10">
      <c r="B122" s="1" t="s">
        <v>96</v>
      </c>
      <c r="I122">
        <v>320711864</v>
      </c>
    </row>
    <row r="124" spans="1:10">
      <c r="B124" s="1" t="s">
        <v>31</v>
      </c>
      <c r="I124">
        <v>71269.303111111</v>
      </c>
    </row>
    <row r="126" spans="1:10">
      <c r="B126" s="1" t="s">
        <v>32</v>
      </c>
      <c r="I126">
        <v>3338340</v>
      </c>
    </row>
    <row r="128" spans="1:10">
      <c r="B128" s="1" t="s">
        <v>33</v>
      </c>
      <c r="I128">
        <v>-3267070.6968889</v>
      </c>
    </row>
    <row r="130" spans="1:10">
      <c r="B130" s="1" t="s">
        <v>4</v>
      </c>
      <c r="I130">
        <v>15022530000.0</v>
      </c>
    </row>
    <row r="132" spans="1:10">
      <c r="B132" s="1" t="s">
        <v>5</v>
      </c>
      <c r="I132">
        <v>14701818136.0</v>
      </c>
    </row>
    <row r="142" spans="1:10">
      <c r="A142" s="1" t="s">
        <v>46</v>
      </c>
    </row>
    <row r="143" spans="1:10">
      <c r="A143" s="1" t="s">
        <v>7</v>
      </c>
      <c r="B143" s="1" t="s">
        <v>8</v>
      </c>
      <c r="C143" s="1" t="s">
        <v>9</v>
      </c>
      <c r="D143" s="1" t="s">
        <v>10</v>
      </c>
      <c r="F143" s="1" t="s">
        <v>11</v>
      </c>
      <c r="H143" s="1" t="s">
        <v>12</v>
      </c>
      <c r="I143" s="1" t="s">
        <v>13</v>
      </c>
    </row>
    <row r="144" spans="1:10">
      <c r="D144" s="1" t="s">
        <v>14</v>
      </c>
      <c r="E144" s="1" t="s">
        <v>15</v>
      </c>
      <c r="F144" s="1" t="s">
        <v>14</v>
      </c>
      <c r="G144" s="1" t="s">
        <v>15</v>
      </c>
      <c r="I144" s="1" t="s">
        <v>14</v>
      </c>
      <c r="J144" s="1" t="s">
        <v>15</v>
      </c>
    </row>
    <row r="145" spans="1:10">
      <c r="A145">
        <v>43189</v>
      </c>
      <c r="B145" t="s">
        <v>181</v>
      </c>
      <c r="C145" t="s">
        <v>182</v>
      </c>
      <c r="D145">
        <v>1100</v>
      </c>
      <c r="E145"/>
    </row>
    <row r="146" spans="1:10">
      <c r="D146">
        <f>F117+D145</f>
        <v>-2744468</v>
      </c>
      <c r="F146">
        <f>F117+D145</f>
        <v>-2744468</v>
      </c>
      <c r="H146">
        <v>30</v>
      </c>
      <c r="I146">
        <f>H146*F146</f>
        <v>-82334040</v>
      </c>
    </row>
    <row r="151" spans="1:10">
      <c r="B151" s="1" t="s">
        <v>96</v>
      </c>
      <c r="I151">
        <v>310399320</v>
      </c>
    </row>
    <row r="153" spans="1:10">
      <c r="B153" s="1" t="s">
        <v>31</v>
      </c>
      <c r="I153">
        <v>68977.626666667</v>
      </c>
    </row>
    <row r="155" spans="1:10">
      <c r="B155" s="1" t="s">
        <v>32</v>
      </c>
      <c r="I155">
        <v>3338340</v>
      </c>
    </row>
    <row r="157" spans="1:10">
      <c r="B157" s="1" t="s">
        <v>33</v>
      </c>
      <c r="I157">
        <v>-3269362.3733333</v>
      </c>
    </row>
    <row r="159" spans="1:10">
      <c r="B159" s="1" t="s">
        <v>4</v>
      </c>
      <c r="I159">
        <v>15022530000.0</v>
      </c>
    </row>
    <row r="161" spans="1:10">
      <c r="B161" s="1" t="s">
        <v>5</v>
      </c>
      <c r="I161">
        <v>14712130680.0</v>
      </c>
    </row>
    <row r="171" spans="1:10">
      <c r="A171" s="1" t="s">
        <v>48</v>
      </c>
    </row>
    <row r="172" spans="1:10">
      <c r="A172" s="1" t="s">
        <v>7</v>
      </c>
      <c r="B172" s="1" t="s">
        <v>8</v>
      </c>
      <c r="C172" s="1" t="s">
        <v>9</v>
      </c>
      <c r="D172" s="1" t="s">
        <v>10</v>
      </c>
      <c r="F172" s="1" t="s">
        <v>11</v>
      </c>
      <c r="H172" s="1" t="s">
        <v>12</v>
      </c>
      <c r="I172" s="1" t="s">
        <v>13</v>
      </c>
    </row>
    <row r="173" spans="1:10">
      <c r="D173" s="1" t="s">
        <v>14</v>
      </c>
      <c r="E173" s="1" t="s">
        <v>15</v>
      </c>
      <c r="F173" s="1" t="s">
        <v>14</v>
      </c>
      <c r="G173" s="1" t="s">
        <v>15</v>
      </c>
      <c r="I173" s="1" t="s">
        <v>14</v>
      </c>
      <c r="J173" s="1" t="s">
        <v>15</v>
      </c>
    </row>
    <row r="174" spans="1:10">
      <c r="A174">
        <v>43220</v>
      </c>
      <c r="B174" t="s">
        <v>183</v>
      </c>
      <c r="C174" t="s">
        <v>184</v>
      </c>
      <c r="D174">
        <v>1100</v>
      </c>
      <c r="E174"/>
    </row>
    <row r="175" spans="1:10">
      <c r="D175">
        <f>F146+D174</f>
        <v>-2743368</v>
      </c>
      <c r="F175">
        <f>F146+D174</f>
        <v>-2743368</v>
      </c>
      <c r="H175">
        <v>3</v>
      </c>
      <c r="I175">
        <f>H175*F175</f>
        <v>-8230104</v>
      </c>
    </row>
    <row r="176" spans="1:10">
      <c r="A176">
        <v>43224</v>
      </c>
      <c r="B176" t="s">
        <v>185</v>
      </c>
      <c r="C176" t="s">
        <v>186</v>
      </c>
      <c r="D176">
        <v>120000</v>
      </c>
      <c r="E176"/>
    </row>
    <row r="177" spans="1:10">
      <c r="D177">
        <f>F175+D176</f>
        <v>-2623368</v>
      </c>
      <c r="F177">
        <f>F175+D176</f>
        <v>-2623368</v>
      </c>
      <c r="H177">
        <v>28</v>
      </c>
      <c r="I177">
        <f>H177*F177</f>
        <v>-73454304</v>
      </c>
    </row>
    <row r="182" spans="1:10">
      <c r="B182" s="1" t="s">
        <v>96</v>
      </c>
      <c r="I182">
        <v>324140064</v>
      </c>
    </row>
    <row r="184" spans="1:10">
      <c r="B184" s="1" t="s">
        <v>31</v>
      </c>
      <c r="I184">
        <v>72031.125333333</v>
      </c>
    </row>
    <row r="186" spans="1:10">
      <c r="B186" s="1" t="s">
        <v>32</v>
      </c>
      <c r="I186">
        <v>3338340</v>
      </c>
    </row>
    <row r="188" spans="1:10">
      <c r="B188" s="1" t="s">
        <v>33</v>
      </c>
      <c r="I188">
        <v>-3266308.8746667</v>
      </c>
    </row>
    <row r="190" spans="1:10">
      <c r="B190" s="1" t="s">
        <v>4</v>
      </c>
      <c r="I190">
        <v>15022530000.0</v>
      </c>
    </row>
    <row r="192" spans="1:10">
      <c r="B192" s="1" t="s">
        <v>5</v>
      </c>
      <c r="I192">
        <v>14698389936.0</v>
      </c>
    </row>
    <row r="202" spans="1:10">
      <c r="A202" s="1" t="s">
        <v>50</v>
      </c>
    </row>
    <row r="203" spans="1:10">
      <c r="A203" s="1" t="s">
        <v>7</v>
      </c>
      <c r="B203" s="1" t="s">
        <v>8</v>
      </c>
      <c r="C203" s="1" t="s">
        <v>9</v>
      </c>
      <c r="D203" s="1" t="s">
        <v>10</v>
      </c>
      <c r="F203" s="1" t="s">
        <v>11</v>
      </c>
      <c r="H203" s="1" t="s">
        <v>12</v>
      </c>
      <c r="I203" s="1" t="s">
        <v>13</v>
      </c>
    </row>
    <row r="204" spans="1:10">
      <c r="D204" s="1" t="s">
        <v>14</v>
      </c>
      <c r="E204" s="1" t="s">
        <v>15</v>
      </c>
      <c r="F204" s="1" t="s">
        <v>14</v>
      </c>
      <c r="G204" s="1" t="s">
        <v>15</v>
      </c>
      <c r="I204" s="1" t="s">
        <v>14</v>
      </c>
      <c r="J204" s="1" t="s">
        <v>15</v>
      </c>
    </row>
    <row r="205" spans="1:10">
      <c r="A205">
        <v>43251</v>
      </c>
      <c r="B205" t="s">
        <v>187</v>
      </c>
      <c r="C205" t="s">
        <v>188</v>
      </c>
      <c r="D205">
        <v>1100</v>
      </c>
      <c r="E205"/>
    </row>
    <row r="206" spans="1:10">
      <c r="D206">
        <f>F177+D205</f>
        <v>-2622268</v>
      </c>
      <c r="F206">
        <f>F177+D205</f>
        <v>-2622268</v>
      </c>
      <c r="H206">
        <v>30</v>
      </c>
      <c r="I206">
        <f>H206*F206</f>
        <v>-78668040</v>
      </c>
    </row>
    <row r="211" spans="1:10">
      <c r="B211" s="1" t="s">
        <v>96</v>
      </c>
      <c r="I211">
        <v>314065320</v>
      </c>
    </row>
    <row r="213" spans="1:10">
      <c r="B213" s="1" t="s">
        <v>31</v>
      </c>
      <c r="I213">
        <v>69792.293333333</v>
      </c>
    </row>
    <row r="215" spans="1:10">
      <c r="B215" s="1" t="s">
        <v>32</v>
      </c>
      <c r="I215">
        <v>3338340</v>
      </c>
    </row>
    <row r="217" spans="1:10">
      <c r="B217" s="1" t="s">
        <v>33</v>
      </c>
      <c r="I217">
        <v>-3268547.7066667</v>
      </c>
    </row>
    <row r="219" spans="1:10">
      <c r="B219" s="1" t="s">
        <v>4</v>
      </c>
      <c r="I219">
        <v>15022530000.0</v>
      </c>
    </row>
    <row r="221" spans="1:10">
      <c r="B221" s="1" t="s">
        <v>5</v>
      </c>
      <c r="I221">
        <v>14708464680.0</v>
      </c>
    </row>
    <row r="231" spans="1:10">
      <c r="A231" s="1" t="s">
        <v>52</v>
      </c>
    </row>
    <row r="232" spans="1:10">
      <c r="A232" s="1" t="s">
        <v>7</v>
      </c>
      <c r="B232" s="1" t="s">
        <v>8</v>
      </c>
      <c r="C232" s="1" t="s">
        <v>9</v>
      </c>
      <c r="D232" s="1" t="s">
        <v>10</v>
      </c>
      <c r="F232" s="1" t="s">
        <v>11</v>
      </c>
      <c r="H232" s="1" t="s">
        <v>12</v>
      </c>
      <c r="I232" s="1" t="s">
        <v>13</v>
      </c>
    </row>
    <row r="233" spans="1:10">
      <c r="D233" s="1" t="s">
        <v>14</v>
      </c>
      <c r="E233" s="1" t="s">
        <v>15</v>
      </c>
      <c r="F233" s="1" t="s">
        <v>14</v>
      </c>
      <c r="G233" s="1" t="s">
        <v>15</v>
      </c>
      <c r="I233" s="1" t="s">
        <v>14</v>
      </c>
      <c r="J233" s="1" t="s">
        <v>15</v>
      </c>
    </row>
    <row r="234" spans="1:10">
      <c r="A234">
        <v>43280</v>
      </c>
      <c r="B234" t="s">
        <v>189</v>
      </c>
      <c r="C234" t="s">
        <v>190</v>
      </c>
      <c r="D234">
        <v>1100</v>
      </c>
      <c r="E234"/>
    </row>
    <row r="235" spans="1:10">
      <c r="D235">
        <f>F206+D234</f>
        <v>-2621168</v>
      </c>
      <c r="F235">
        <f>F206+D234</f>
        <v>-2621168</v>
      </c>
      <c r="H235">
        <v>4</v>
      </c>
      <c r="I235">
        <f>H235*F235</f>
        <v>-10484672</v>
      </c>
    </row>
    <row r="236" spans="1:10">
      <c r="A236">
        <v>43286</v>
      </c>
      <c r="B236" t="s">
        <v>191</v>
      </c>
      <c r="C236" t="s">
        <v>192</v>
      </c>
      <c r="D236">
        <v>84624658</v>
      </c>
      <c r="E236"/>
    </row>
    <row r="237" spans="1:10">
      <c r="A237">
        <v>43286</v>
      </c>
      <c r="B237" t="s">
        <v>193</v>
      </c>
      <c r="C237" t="s">
        <v>192</v>
      </c>
      <c r="D237">
        <v>500000000</v>
      </c>
      <c r="E237"/>
    </row>
    <row r="238" spans="1:10">
      <c r="D238">
        <f>F235+D236+D237</f>
        <v>582003490</v>
      </c>
      <c r="F238">
        <f>F235+D236+D237</f>
        <v>582003490</v>
      </c>
      <c r="H238">
        <v>1</v>
      </c>
      <c r="I238">
        <f>H238*F238</f>
        <v>582003490</v>
      </c>
    </row>
    <row r="239" spans="1:10">
      <c r="A239">
        <v>43286</v>
      </c>
      <c r="B239" t="s">
        <v>194</v>
      </c>
      <c r="C239" t="s">
        <v>195</v>
      </c>
      <c r="D239"/>
      <c r="E239">
        <v>34712329</v>
      </c>
    </row>
    <row r="240" spans="1:10">
      <c r="A240">
        <v>43286</v>
      </c>
      <c r="B240" t="s">
        <v>18</v>
      </c>
      <c r="C240" t="s">
        <v>195</v>
      </c>
      <c r="D240">
        <v>5206849</v>
      </c>
      <c r="E240"/>
    </row>
    <row r="241" spans="1:10">
      <c r="D241">
        <f>(-(F238)+E239-D240)*-1</f>
        <v>552498010</v>
      </c>
      <c r="F241">
        <f>(-(F238)+E239-D240)*-1</f>
        <v>552498010</v>
      </c>
      <c r="H241">
        <v>26</v>
      </c>
      <c r="I241">
        <f>H241*F241</f>
        <v>14364948260</v>
      </c>
    </row>
    <row r="246" spans="1:10">
      <c r="B246" s="1" t="s">
        <v>96</v>
      </c>
      <c r="I246">
        <v>15342291550</v>
      </c>
    </row>
    <row r="248" spans="1:10">
      <c r="B248" s="1" t="s">
        <v>31</v>
      </c>
      <c r="I248">
        <v>3409398.1222222</v>
      </c>
    </row>
    <row r="250" spans="1:10">
      <c r="B250" s="1" t="s">
        <v>32</v>
      </c>
      <c r="I250">
        <v>3338340</v>
      </c>
    </row>
    <row r="252" spans="1:10">
      <c r="B252" s="1" t="s">
        <v>33</v>
      </c>
      <c r="I252">
        <v>71058.122222222</v>
      </c>
    </row>
    <row r="254" spans="1:10">
      <c r="B254" s="1" t="s">
        <v>4</v>
      </c>
      <c r="I254">
        <v>15022530000.0</v>
      </c>
    </row>
    <row r="256" spans="1:10">
      <c r="B256" s="1" t="s">
        <v>5</v>
      </c>
      <c r="I256">
        <v>-319761550.0</v>
      </c>
    </row>
    <row r="266" spans="1:10">
      <c r="A266" s="1" t="s">
        <v>70</v>
      </c>
    </row>
    <row r="267" spans="1:10">
      <c r="A267" s="1" t="s">
        <v>7</v>
      </c>
      <c r="B267" s="1" t="s">
        <v>8</v>
      </c>
      <c r="C267" s="1" t="s">
        <v>9</v>
      </c>
      <c r="D267" s="1" t="s">
        <v>10</v>
      </c>
      <c r="F267" s="1" t="s">
        <v>11</v>
      </c>
      <c r="H267" s="1" t="s">
        <v>12</v>
      </c>
      <c r="I267" s="1" t="s">
        <v>13</v>
      </c>
    </row>
    <row r="268" spans="1:10">
      <c r="D268" s="1" t="s">
        <v>14</v>
      </c>
      <c r="E268" s="1" t="s">
        <v>15</v>
      </c>
      <c r="F268" s="1" t="s">
        <v>14</v>
      </c>
      <c r="G268" s="1" t="s">
        <v>15</v>
      </c>
      <c r="I268" s="1" t="s">
        <v>14</v>
      </c>
      <c r="J268" s="1" t="s">
        <v>15</v>
      </c>
    </row>
    <row r="269" spans="1:10">
      <c r="A269">
        <v>43312</v>
      </c>
      <c r="B269" t="s">
        <v>196</v>
      </c>
      <c r="C269" t="s">
        <v>197</v>
      </c>
      <c r="D269">
        <v>6884040</v>
      </c>
      <c r="E269"/>
    </row>
    <row r="270" spans="1:10">
      <c r="D270">
        <f>F241+D269</f>
        <v>559382050</v>
      </c>
      <c r="F270">
        <f>F241+D269</f>
        <v>559382050</v>
      </c>
      <c r="H270">
        <v>31</v>
      </c>
      <c r="I270">
        <f>H270*F270</f>
        <v>17340843550</v>
      </c>
    </row>
    <row r="275" spans="1:10">
      <c r="B275" s="1" t="s">
        <v>96</v>
      </c>
      <c r="I275">
        <v>17746668022</v>
      </c>
    </row>
    <row r="277" spans="1:10">
      <c r="B277" s="1" t="s">
        <v>31</v>
      </c>
      <c r="I277">
        <v>3943704.0048889</v>
      </c>
    </row>
    <row r="279" spans="1:10">
      <c r="B279" s="1" t="s">
        <v>32</v>
      </c>
      <c r="I279">
        <v>3338340</v>
      </c>
    </row>
    <row r="281" spans="1:10">
      <c r="B281" s="1" t="s">
        <v>33</v>
      </c>
      <c r="I281">
        <v>605364.00488889</v>
      </c>
    </row>
    <row r="283" spans="1:10">
      <c r="B283" s="1" t="s">
        <v>4</v>
      </c>
      <c r="I283">
        <v>15022530000.0</v>
      </c>
    </row>
    <row r="285" spans="1:10">
      <c r="B285" s="1" t="s">
        <v>5</v>
      </c>
      <c r="I285">
        <v>-2724138022.0</v>
      </c>
    </row>
    <row r="295" spans="1:10">
      <c r="A295" s="1" t="s">
        <v>97</v>
      </c>
    </row>
    <row r="296" spans="1:10">
      <c r="A296" s="1" t="s">
        <v>7</v>
      </c>
      <c r="B296" s="1" t="s">
        <v>8</v>
      </c>
      <c r="C296" s="1" t="s">
        <v>9</v>
      </c>
      <c r="D296" s="1" t="s">
        <v>10</v>
      </c>
      <c r="F296" s="1" t="s">
        <v>11</v>
      </c>
      <c r="H296" s="1" t="s">
        <v>12</v>
      </c>
      <c r="I296" s="1" t="s">
        <v>13</v>
      </c>
    </row>
    <row r="297" spans="1:10">
      <c r="D297" s="1" t="s">
        <v>14</v>
      </c>
      <c r="E297" s="1" t="s">
        <v>15</v>
      </c>
      <c r="F297" s="1" t="s">
        <v>14</v>
      </c>
      <c r="G297" s="1" t="s">
        <v>15</v>
      </c>
      <c r="I297" s="1" t="s">
        <v>14</v>
      </c>
      <c r="J297" s="1" t="s">
        <v>15</v>
      </c>
    </row>
    <row r="298" spans="1:10">
      <c r="A298">
        <v>43343</v>
      </c>
      <c r="B298" t="s">
        <v>198</v>
      </c>
      <c r="C298" t="s">
        <v>199</v>
      </c>
      <c r="D298">
        <v>7986019</v>
      </c>
      <c r="E298"/>
    </row>
    <row r="299" spans="1:10">
      <c r="D299">
        <f>F270+D298</f>
        <v>567368069</v>
      </c>
      <c r="F299">
        <f>F270+D298</f>
        <v>567368069</v>
      </c>
      <c r="H299">
        <v>30</v>
      </c>
      <c r="I299">
        <f>H299*F299</f>
        <v>17021042070</v>
      </c>
    </row>
    <row r="304" spans="1:10">
      <c r="B304" s="1" t="s">
        <v>96</v>
      </c>
      <c r="I304">
        <v>17413775430</v>
      </c>
    </row>
    <row r="306" spans="1:10">
      <c r="B306" s="1" t="s">
        <v>31</v>
      </c>
      <c r="I306">
        <v>3869727.8733333</v>
      </c>
    </row>
    <row r="308" spans="1:10">
      <c r="B308" s="1" t="s">
        <v>32</v>
      </c>
      <c r="I308">
        <v>3338340</v>
      </c>
    </row>
    <row r="310" spans="1:10">
      <c r="B310" s="1" t="s">
        <v>33</v>
      </c>
      <c r="I310">
        <v>531387.87333333</v>
      </c>
    </row>
    <row r="312" spans="1:10">
      <c r="B312" s="1" t="s">
        <v>4</v>
      </c>
      <c r="I312">
        <v>15022530000.0</v>
      </c>
    </row>
    <row r="314" spans="1:10">
      <c r="B314" s="1" t="s">
        <v>5</v>
      </c>
      <c r="I314">
        <v>-2391245430.0</v>
      </c>
    </row>
    <row r="324" spans="1:10">
      <c r="A324" s="1" t="s">
        <v>117</v>
      </c>
    </row>
    <row r="325" spans="1:10">
      <c r="A325" s="1" t="s">
        <v>7</v>
      </c>
      <c r="B325" s="1" t="s">
        <v>8</v>
      </c>
      <c r="C325" s="1" t="s">
        <v>9</v>
      </c>
      <c r="D325" s="1" t="s">
        <v>10</v>
      </c>
      <c r="F325" s="1" t="s">
        <v>11</v>
      </c>
      <c r="H325" s="1" t="s">
        <v>12</v>
      </c>
      <c r="I325" s="1" t="s">
        <v>13</v>
      </c>
    </row>
    <row r="326" spans="1:10">
      <c r="D326" s="1" t="s">
        <v>14</v>
      </c>
      <c r="E326" s="1" t="s">
        <v>15</v>
      </c>
      <c r="F326" s="1" t="s">
        <v>14</v>
      </c>
      <c r="G326" s="1" t="s">
        <v>15</v>
      </c>
      <c r="I326" s="1" t="s">
        <v>14</v>
      </c>
      <c r="J326" s="1" t="s">
        <v>15</v>
      </c>
    </row>
    <row r="327" spans="1:10">
      <c r="A327">
        <v>43371</v>
      </c>
      <c r="B327" t="s">
        <v>200</v>
      </c>
      <c r="C327" t="s">
        <v>201</v>
      </c>
      <c r="D327">
        <v>7838248</v>
      </c>
      <c r="E327"/>
    </row>
    <row r="328" spans="1:10">
      <c r="D328">
        <f>F299+D327</f>
        <v>575206317</v>
      </c>
      <c r="F328">
        <f>F299+D327</f>
        <v>575206317</v>
      </c>
      <c r="H328">
        <v>31</v>
      </c>
      <c r="I328">
        <f>H328*F328</f>
        <v>17831395827</v>
      </c>
    </row>
    <row r="333" spans="1:10">
      <c r="B333" s="1" t="s">
        <v>96</v>
      </c>
      <c r="I333">
        <v>18237220299</v>
      </c>
    </row>
    <row r="335" spans="1:10">
      <c r="B335" s="1" t="s">
        <v>31</v>
      </c>
      <c r="I335">
        <v>4052715.622</v>
      </c>
    </row>
    <row r="337" spans="1:10">
      <c r="B337" s="1" t="s">
        <v>32</v>
      </c>
      <c r="I337">
        <v>3338340</v>
      </c>
    </row>
    <row r="339" spans="1:10">
      <c r="B339" s="1" t="s">
        <v>33</v>
      </c>
      <c r="I339">
        <v>714375.622</v>
      </c>
    </row>
    <row r="341" spans="1:10">
      <c r="B341" s="1" t="s">
        <v>4</v>
      </c>
      <c r="I341">
        <v>15022530000.0</v>
      </c>
    </row>
    <row r="343" spans="1:10">
      <c r="B343" s="1" t="s">
        <v>5</v>
      </c>
      <c r="I343">
        <v>-3214690299.0</v>
      </c>
    </row>
    <row r="353" spans="1:10">
      <c r="A353" s="1" t="s">
        <v>119</v>
      </c>
    </row>
    <row r="354" spans="1:10">
      <c r="A354" s="1" t="s">
        <v>7</v>
      </c>
      <c r="B354" s="1" t="s">
        <v>8</v>
      </c>
      <c r="C354" s="1" t="s">
        <v>9</v>
      </c>
      <c r="D354" s="1" t="s">
        <v>10</v>
      </c>
      <c r="F354" s="1" t="s">
        <v>11</v>
      </c>
      <c r="H354" s="1" t="s">
        <v>12</v>
      </c>
      <c r="I354" s="1" t="s">
        <v>13</v>
      </c>
    </row>
    <row r="355" spans="1:10">
      <c r="D355" s="1" t="s">
        <v>14</v>
      </c>
      <c r="E355" s="1" t="s">
        <v>15</v>
      </c>
      <c r="F355" s="1" t="s">
        <v>14</v>
      </c>
      <c r="G355" s="1" t="s">
        <v>15</v>
      </c>
      <c r="I355" s="1" t="s">
        <v>14</v>
      </c>
      <c r="J355" s="1" t="s">
        <v>15</v>
      </c>
    </row>
    <row r="356" spans="1:10">
      <c r="A356">
        <v>43404</v>
      </c>
      <c r="B356" t="s">
        <v>202</v>
      </c>
      <c r="C356" t="s">
        <v>203</v>
      </c>
      <c r="D356">
        <v>8210855</v>
      </c>
      <c r="E356"/>
    </row>
    <row r="357" spans="1:10">
      <c r="D357">
        <f>F328+D356</f>
        <v>583417172</v>
      </c>
      <c r="F357">
        <f>F328+D356</f>
        <v>583417172</v>
      </c>
      <c r="H357">
        <v>29</v>
      </c>
      <c r="I357">
        <f>H357*F357</f>
        <v>16919097988</v>
      </c>
    </row>
    <row r="358" spans="1:10">
      <c r="A358">
        <v>43434</v>
      </c>
      <c r="B358" t="s">
        <v>103</v>
      </c>
      <c r="C358" t="s">
        <v>204</v>
      </c>
      <c r="D358">
        <v>5000</v>
      </c>
      <c r="E358"/>
    </row>
    <row r="359" spans="1:10">
      <c r="D359">
        <f>F357+D358</f>
        <v>583422172</v>
      </c>
      <c r="F359">
        <f>F357+D358</f>
        <v>583422172</v>
      </c>
      <c r="H359">
        <v>1</v>
      </c>
      <c r="I359">
        <f>H359*F359</f>
        <v>583422172</v>
      </c>
    </row>
    <row r="364" spans="1:10">
      <c r="B364" s="1" t="s">
        <v>96</v>
      </c>
      <c r="I364">
        <v>17895253520</v>
      </c>
    </row>
    <row r="366" spans="1:10">
      <c r="B366" s="1" t="s">
        <v>31</v>
      </c>
      <c r="I366">
        <v>3976723.0044444</v>
      </c>
    </row>
    <row r="368" spans="1:10">
      <c r="B368" s="1" t="s">
        <v>32</v>
      </c>
      <c r="I368">
        <v>3338340</v>
      </c>
    </row>
    <row r="370" spans="1:10">
      <c r="B370" s="1" t="s">
        <v>33</v>
      </c>
      <c r="I370">
        <v>638383.00444445</v>
      </c>
    </row>
    <row r="372" spans="1:10">
      <c r="B372" s="1" t="s">
        <v>4</v>
      </c>
      <c r="I372">
        <v>15022530000.0</v>
      </c>
    </row>
    <row r="374" spans="1:10">
      <c r="B374" s="1" t="s">
        <v>5</v>
      </c>
      <c r="I374">
        <v>-2872723520.0</v>
      </c>
    </row>
    <row r="384" spans="1:10">
      <c r="A384" s="1" t="s">
        <v>121</v>
      </c>
    </row>
    <row r="385" spans="1:10">
      <c r="A385" s="1" t="s">
        <v>7</v>
      </c>
      <c r="B385" s="1" t="s">
        <v>8</v>
      </c>
      <c r="C385" s="1" t="s">
        <v>9</v>
      </c>
      <c r="D385" s="1" t="s">
        <v>10</v>
      </c>
      <c r="F385" s="1" t="s">
        <v>11</v>
      </c>
      <c r="H385" s="1" t="s">
        <v>12</v>
      </c>
      <c r="I385" s="1" t="s">
        <v>13</v>
      </c>
    </row>
    <row r="386" spans="1:10">
      <c r="D386" s="1" t="s">
        <v>14</v>
      </c>
      <c r="E386" s="1" t="s">
        <v>15</v>
      </c>
      <c r="F386" s="1" t="s">
        <v>14</v>
      </c>
      <c r="G386" s="1" t="s">
        <v>15</v>
      </c>
      <c r="I386" s="1" t="s">
        <v>14</v>
      </c>
      <c r="J386" s="1" t="s">
        <v>15</v>
      </c>
    </row>
    <row r="387" spans="1:10">
      <c r="A387" t="s">
        <v>205</v>
      </c>
      <c r="B387" t="s">
        <v>206</v>
      </c>
      <c r="C387" t="s">
        <v>207</v>
      </c>
      <c r="D387">
        <v>8058926</v>
      </c>
      <c r="E387"/>
    </row>
    <row r="388" spans="1:10">
      <c r="D388">
        <f>F359+D387</f>
        <v>591481098</v>
      </c>
      <c r="F388">
        <f>F359+D387</f>
        <v>591481098</v>
      </c>
      <c r="H388">
        <v>3</v>
      </c>
      <c r="I388">
        <f>H388*F388</f>
        <v>1774443294</v>
      </c>
    </row>
    <row r="389" spans="1:10">
      <c r="A389">
        <v>43439</v>
      </c>
      <c r="B389" t="s">
        <v>208</v>
      </c>
      <c r="C389" t="s">
        <v>209</v>
      </c>
      <c r="D389">
        <v>11000</v>
      </c>
      <c r="E389"/>
    </row>
    <row r="390" spans="1:10">
      <c r="D390">
        <f>F388+D389</f>
        <v>591492098</v>
      </c>
      <c r="F390">
        <f>F388+D389</f>
        <v>591492098</v>
      </c>
      <c r="H390">
        <v>3</v>
      </c>
      <c r="I390">
        <f>H390*F390</f>
        <v>1774476294</v>
      </c>
    </row>
    <row r="391" spans="1:10">
      <c r="A391">
        <v>43440</v>
      </c>
      <c r="B391" t="s">
        <v>210</v>
      </c>
      <c r="C391" t="s">
        <v>211</v>
      </c>
      <c r="D391"/>
      <c r="E391">
        <v>100000000</v>
      </c>
    </row>
    <row r="392" spans="1:10">
      <c r="D392">
        <f>(-(F390)+E391)*-1</f>
        <v>491492098</v>
      </c>
      <c r="F392">
        <f>(-(F390)+E391)*-1</f>
        <v>491492098</v>
      </c>
      <c r="H392">
        <v>17</v>
      </c>
      <c r="I392">
        <f>H392*F392</f>
        <v>8355365666</v>
      </c>
    </row>
    <row r="393" spans="1:10">
      <c r="A393">
        <v>43455</v>
      </c>
      <c r="B393" t="s">
        <v>212</v>
      </c>
      <c r="C393" t="s">
        <v>213</v>
      </c>
      <c r="D393"/>
      <c r="E393">
        <v>500000000</v>
      </c>
    </row>
    <row r="394" spans="1:10">
      <c r="A394">
        <v>43462</v>
      </c>
      <c r="B394" t="s">
        <v>214</v>
      </c>
      <c r="C394" t="s">
        <v>213</v>
      </c>
      <c r="D394">
        <v>4800</v>
      </c>
      <c r="E394"/>
    </row>
    <row r="395" spans="1:10">
      <c r="A395">
        <v>43462</v>
      </c>
      <c r="B395" t="s">
        <v>215</v>
      </c>
      <c r="C395" t="s">
        <v>213</v>
      </c>
      <c r="D395">
        <v>10800</v>
      </c>
      <c r="E395"/>
    </row>
    <row r="396" spans="1:10">
      <c r="D396">
        <f>-(F392)+E393-D394-D395</f>
        <v>8492302</v>
      </c>
      <c r="F396">
        <f>-(F392)+E393-D394-D395</f>
        <v>8492302</v>
      </c>
      <c r="H396">
        <v>15</v>
      </c>
      <c r="I396">
        <f>H396*F396</f>
        <v>127384530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B1"/>
    <mergeCell ref="D2:D2"/>
    <mergeCell ref="F2:G2"/>
    <mergeCell ref="I2:J2"/>
    <mergeCell ref="A78:B78"/>
    <mergeCell ref="D79:D79"/>
    <mergeCell ref="F79:G79"/>
    <mergeCell ref="I79:J79"/>
    <mergeCell ref="A113:B113"/>
    <mergeCell ref="D114:D114"/>
    <mergeCell ref="F114:G114"/>
    <mergeCell ref="I114:J114"/>
    <mergeCell ref="A142:B142"/>
    <mergeCell ref="D143:D143"/>
    <mergeCell ref="F143:G143"/>
    <mergeCell ref="I143:J143"/>
    <mergeCell ref="A171:B171"/>
    <mergeCell ref="D172:D172"/>
    <mergeCell ref="F172:G172"/>
    <mergeCell ref="I172:J172"/>
    <mergeCell ref="A202:B202"/>
    <mergeCell ref="D203:D203"/>
    <mergeCell ref="F203:G203"/>
    <mergeCell ref="I203:J203"/>
    <mergeCell ref="A231:B231"/>
    <mergeCell ref="D232:D232"/>
    <mergeCell ref="F232:G232"/>
    <mergeCell ref="I232:J232"/>
    <mergeCell ref="A266:B266"/>
    <mergeCell ref="D267:D267"/>
    <mergeCell ref="F267:G267"/>
    <mergeCell ref="I267:J267"/>
    <mergeCell ref="A295:B295"/>
    <mergeCell ref="D296:D296"/>
    <mergeCell ref="F296:G296"/>
    <mergeCell ref="I296:J296"/>
    <mergeCell ref="A324:B324"/>
    <mergeCell ref="D325:D325"/>
    <mergeCell ref="F325:G325"/>
    <mergeCell ref="I325:J325"/>
    <mergeCell ref="A353:B353"/>
    <mergeCell ref="D354:D354"/>
    <mergeCell ref="F354:G354"/>
    <mergeCell ref="I354:J354"/>
    <mergeCell ref="A384:B384"/>
    <mergeCell ref="D385:D385"/>
    <mergeCell ref="F385:G385"/>
    <mergeCell ref="I385:J385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J303"/>
  <sheetViews>
    <sheetView tabSelected="0" workbookViewId="0" showGridLines="true" showRowColHeaders="1">
      <selection activeCell="J275" sqref="J275"/>
    </sheetView>
  </sheetViews>
  <sheetFormatPr defaultRowHeight="14.4" outlineLevelRow="0" outlineLevelCol="0"/>
  <sheetData>
    <row r="1" spans="1:10">
      <c r="A1" s="1" t="s">
        <v>6</v>
      </c>
    </row>
    <row r="2" spans="1:10">
      <c r="A2" s="1" t="s">
        <v>7</v>
      </c>
      <c r="B2" s="1" t="s">
        <v>8</v>
      </c>
      <c r="C2" s="1" t="s">
        <v>9</v>
      </c>
      <c r="D2" s="1" t="s">
        <v>10</v>
      </c>
      <c r="F2" s="1" t="s">
        <v>11</v>
      </c>
      <c r="H2" s="1" t="s">
        <v>12</v>
      </c>
      <c r="I2" s="1" t="s">
        <v>13</v>
      </c>
    </row>
    <row r="3" spans="1:10">
      <c r="D3" s="1" t="s">
        <v>14</v>
      </c>
      <c r="E3" s="1" t="s">
        <v>15</v>
      </c>
      <c r="F3" s="1" t="s">
        <v>14</v>
      </c>
      <c r="G3" s="1" t="s">
        <v>15</v>
      </c>
      <c r="I3" s="1" t="s">
        <v>14</v>
      </c>
      <c r="J3" s="1" t="s">
        <v>15</v>
      </c>
    </row>
    <row r="4" spans="1:10">
      <c r="A4">
        <v>42766</v>
      </c>
      <c r="B4" t="s">
        <v>222</v>
      </c>
      <c r="C4" t="s">
        <v>223</v>
      </c>
      <c r="D4">
        <v>40263</v>
      </c>
      <c r="E4"/>
    </row>
    <row r="5" spans="1:10">
      <c r="D5">
        <f>-26361915+D4</f>
        <v>-26321652</v>
      </c>
      <c r="F5">
        <f>-26361915+D4</f>
        <v>-26321652</v>
      </c>
      <c r="H5">
        <v>1</v>
      </c>
      <c r="I5">
        <f>H5*F5</f>
        <v>-26321652</v>
      </c>
    </row>
    <row r="6" spans="1:10">
      <c r="A6">
        <v>42794</v>
      </c>
      <c r="B6" s="1" t="s">
        <v>216</v>
      </c>
      <c r="C6" t="s">
        <v>224</v>
      </c>
      <c r="D6">
        <v>42699</v>
      </c>
      <c r="E6"/>
      <c r="I6">
        <v>1634438730</v>
      </c>
    </row>
    <row r="7" spans="1:10">
      <c r="D7">
        <f>F5+D6</f>
        <v>-26278953</v>
      </c>
      <c r="F7">
        <f>F5+D6</f>
        <v>-26278953</v>
      </c>
      <c r="H7">
        <v>1</v>
      </c>
      <c r="I7">
        <f>H7*F7</f>
        <v>-26278953</v>
      </c>
    </row>
    <row r="8" spans="1:10">
      <c r="A8">
        <v>42825</v>
      </c>
      <c r="B8" s="1" t="s">
        <v>217</v>
      </c>
      <c r="C8" t="s">
        <v>225</v>
      </c>
      <c r="D8">
        <v>252672</v>
      </c>
      <c r="E8"/>
      <c r="I8">
        <v>363208.60666667</v>
      </c>
    </row>
    <row r="9" spans="1:10">
      <c r="D9">
        <f>F7+D8</f>
        <v>-26026281</v>
      </c>
      <c r="F9">
        <f>F7+D8</f>
        <v>-26026281</v>
      </c>
      <c r="H9">
        <v>1</v>
      </c>
      <c r="I9">
        <f>H9*F9</f>
        <v>-26026281</v>
      </c>
    </row>
    <row r="10" spans="1:10">
      <c r="A10">
        <v>42853</v>
      </c>
      <c r="B10" s="1" t="s">
        <v>218</v>
      </c>
      <c r="C10" t="s">
        <v>226</v>
      </c>
      <c r="D10">
        <v>310846</v>
      </c>
      <c r="E10"/>
      <c r="I10">
        <v>3338340</v>
      </c>
    </row>
    <row r="11" spans="1:10">
      <c r="D11">
        <f>F9+D10</f>
        <v>-25715435</v>
      </c>
      <c r="F11">
        <f>F9+D10</f>
        <v>-25715435</v>
      </c>
      <c r="H11">
        <v>1</v>
      </c>
      <c r="I11">
        <f>H11*F11</f>
        <v>-25715435</v>
      </c>
    </row>
    <row r="12" spans="1:10">
      <c r="A12">
        <v>42886</v>
      </c>
      <c r="B12" s="1" t="s">
        <v>219</v>
      </c>
      <c r="C12" t="s">
        <v>227</v>
      </c>
      <c r="D12">
        <v>179044</v>
      </c>
      <c r="E12"/>
      <c r="I12">
        <v>-2975131.3933333</v>
      </c>
    </row>
    <row r="13" spans="1:10">
      <c r="D13">
        <f>F11+D12</f>
        <v>-25536391</v>
      </c>
      <c r="F13">
        <f>F11+D12</f>
        <v>-25536391</v>
      </c>
      <c r="H13">
        <v>1</v>
      </c>
      <c r="I13">
        <f>H13*F13</f>
        <v>-25536391</v>
      </c>
    </row>
    <row r="14" spans="1:10">
      <c r="A14">
        <v>42916</v>
      </c>
      <c r="B14" s="1" t="s">
        <v>220</v>
      </c>
      <c r="C14" t="s">
        <v>228</v>
      </c>
      <c r="D14">
        <v>223453</v>
      </c>
      <c r="E14"/>
      <c r="I14">
        <v>15022530000.0</v>
      </c>
    </row>
    <row r="15" spans="1:10">
      <c r="D15">
        <f>F13+D14</f>
        <v>-25312938</v>
      </c>
      <c r="F15">
        <f>F13+D14</f>
        <v>-25312938</v>
      </c>
      <c r="H15">
        <v>1</v>
      </c>
      <c r="I15">
        <f>H15*F15</f>
        <v>-25312938</v>
      </c>
    </row>
    <row r="16" spans="1:10">
      <c r="A16">
        <v>42947</v>
      </c>
      <c r="B16" s="1" t="s">
        <v>221</v>
      </c>
      <c r="C16" t="s">
        <v>229</v>
      </c>
      <c r="D16">
        <v>49463</v>
      </c>
      <c r="E16"/>
      <c r="I16">
        <v>13388091270.0</v>
      </c>
    </row>
    <row r="17" spans="1:10">
      <c r="D17">
        <f>F15+D16</f>
        <v>-25263475</v>
      </c>
      <c r="F17">
        <f>F15+D16</f>
        <v>-25263475</v>
      </c>
      <c r="H17">
        <v>1</v>
      </c>
      <c r="I17">
        <f>H17*F17</f>
        <v>-25263475</v>
      </c>
    </row>
    <row r="18" spans="1:10">
      <c r="A18">
        <v>42978</v>
      </c>
      <c r="B18" t="s">
        <v>230</v>
      </c>
      <c r="C18" t="s">
        <v>231</v>
      </c>
      <c r="D18">
        <v>1100</v>
      </c>
      <c r="E18"/>
    </row>
    <row r="19" spans="1:10">
      <c r="D19">
        <f>F17+D18</f>
        <v>-25262375</v>
      </c>
      <c r="F19">
        <f>F17+D18</f>
        <v>-25262375</v>
      </c>
      <c r="H19">
        <v>1</v>
      </c>
      <c r="I19">
        <f>H19*F19</f>
        <v>-25262375</v>
      </c>
    </row>
    <row r="20" spans="1:10">
      <c r="A20">
        <v>43007</v>
      </c>
      <c r="B20" t="s">
        <v>232</v>
      </c>
      <c r="C20" t="s">
        <v>233</v>
      </c>
      <c r="D20">
        <v>1100</v>
      </c>
      <c r="E20"/>
    </row>
    <row r="21" spans="1:10">
      <c r="D21">
        <f>F19+D20</f>
        <v>-25261275</v>
      </c>
      <c r="F21">
        <f>F19+D20</f>
        <v>-25261275</v>
      </c>
      <c r="H21">
        <v>2</v>
      </c>
      <c r="I21">
        <f>H21*F21</f>
        <v>-50522550</v>
      </c>
    </row>
    <row r="22" spans="1:10">
      <c r="A22">
        <v>43068</v>
      </c>
      <c r="B22" t="s">
        <v>234</v>
      </c>
      <c r="C22" t="s">
        <v>235</v>
      </c>
      <c r="D22">
        <v>1100</v>
      </c>
      <c r="E22"/>
    </row>
    <row r="23" spans="1:10">
      <c r="D23">
        <f>F21+D22</f>
        <v>-25260175</v>
      </c>
      <c r="F23">
        <f>F21+D22</f>
        <v>-25260175</v>
      </c>
      <c r="H23">
        <v>42</v>
      </c>
      <c r="I23">
        <f>H23*F23</f>
        <v>-1060927350</v>
      </c>
    </row>
    <row r="28" spans="1:10">
      <c r="B28" s="1" t="s">
        <v>96</v>
      </c>
      <c r="I28">
        <v>1424471760</v>
      </c>
    </row>
    <row r="30" spans="1:10">
      <c r="B30" s="1" t="s">
        <v>31</v>
      </c>
      <c r="I30">
        <v>316549.28</v>
      </c>
    </row>
    <row r="32" spans="1:10">
      <c r="B32" s="1" t="s">
        <v>32</v>
      </c>
      <c r="I32">
        <v>3338340</v>
      </c>
    </row>
    <row r="34" spans="1:10">
      <c r="B34" s="1" t="s">
        <v>33</v>
      </c>
      <c r="I34">
        <v>-3021790.72</v>
      </c>
    </row>
    <row r="36" spans="1:10">
      <c r="B36" s="1" t="s">
        <v>4</v>
      </c>
      <c r="I36">
        <v>15022530000.0</v>
      </c>
    </row>
    <row r="38" spans="1:10">
      <c r="B38" s="1" t="s">
        <v>5</v>
      </c>
      <c r="I38">
        <v>13598058240.0</v>
      </c>
    </row>
    <row r="48" spans="1:10">
      <c r="A48" s="1" t="s">
        <v>37</v>
      </c>
    </row>
    <row r="49" spans="1:10">
      <c r="A49" s="1" t="s">
        <v>7</v>
      </c>
      <c r="B49" s="1" t="s">
        <v>8</v>
      </c>
      <c r="C49" s="1" t="s">
        <v>9</v>
      </c>
      <c r="D49" s="1" t="s">
        <v>10</v>
      </c>
      <c r="F49" s="1" t="s">
        <v>11</v>
      </c>
      <c r="H49" s="1" t="s">
        <v>12</v>
      </c>
      <c r="I49" s="1" t="s">
        <v>13</v>
      </c>
    </row>
    <row r="50" spans="1:10">
      <c r="D50" s="1" t="s">
        <v>14</v>
      </c>
      <c r="E50" s="1" t="s">
        <v>15</v>
      </c>
      <c r="F50" s="1" t="s">
        <v>14</v>
      </c>
      <c r="G50" s="1" t="s">
        <v>15</v>
      </c>
      <c r="I50" s="1" t="s">
        <v>14</v>
      </c>
      <c r="J50" s="1" t="s">
        <v>15</v>
      </c>
    </row>
    <row r="51" spans="1:10">
      <c r="A51">
        <v>42790</v>
      </c>
      <c r="B51" t="s">
        <v>236</v>
      </c>
      <c r="C51" t="s">
        <v>237</v>
      </c>
      <c r="D51">
        <v>15000000</v>
      </c>
      <c r="E51"/>
    </row>
    <row r="52" spans="1:10">
      <c r="A52">
        <v>42790</v>
      </c>
      <c r="B52" t="s">
        <v>238</v>
      </c>
      <c r="C52" t="s">
        <v>237</v>
      </c>
      <c r="D52">
        <v>1100</v>
      </c>
      <c r="E52"/>
    </row>
    <row r="53" spans="1:10">
      <c r="D53">
        <f>F23+D51+D52</f>
        <v>-10259075</v>
      </c>
      <c r="F53">
        <f>F23+D51+D52</f>
        <v>-10259075</v>
      </c>
      <c r="H53">
        <v>1</v>
      </c>
      <c r="I53">
        <f>H53*F53</f>
        <v>-10259075</v>
      </c>
    </row>
    <row r="54" spans="1:10">
      <c r="A54">
        <v>42790</v>
      </c>
      <c r="B54" t="s">
        <v>239</v>
      </c>
      <c r="C54" t="s">
        <v>240</v>
      </c>
      <c r="D54">
        <v>165012</v>
      </c>
      <c r="E54"/>
    </row>
    <row r="55" spans="1:10">
      <c r="D55">
        <f>F53+D54</f>
        <v>-10094063</v>
      </c>
      <c r="F55">
        <f>F53+D54</f>
        <v>-10094063</v>
      </c>
      <c r="H55">
        <v>6</v>
      </c>
      <c r="I55">
        <f>H55*F55</f>
        <v>-60564378</v>
      </c>
    </row>
    <row r="60" spans="1:10">
      <c r="B60" s="1" t="s">
        <v>96</v>
      </c>
      <c r="I60">
        <v>298243357</v>
      </c>
    </row>
    <row r="62" spans="1:10">
      <c r="B62" s="1" t="s">
        <v>31</v>
      </c>
      <c r="I62">
        <v>66276.301555556</v>
      </c>
    </row>
    <row r="64" spans="1:10">
      <c r="B64" s="1" t="s">
        <v>32</v>
      </c>
      <c r="I64">
        <v>3338340</v>
      </c>
    </row>
    <row r="66" spans="1:10">
      <c r="B66" s="1" t="s">
        <v>33</v>
      </c>
      <c r="I66">
        <v>-3272063.6984444</v>
      </c>
    </row>
    <row r="68" spans="1:10">
      <c r="B68" s="1" t="s">
        <v>4</v>
      </c>
      <c r="I68">
        <v>15022530000.0</v>
      </c>
    </row>
    <row r="70" spans="1:10">
      <c r="B70" s="1" t="s">
        <v>5</v>
      </c>
      <c r="I70">
        <v>14724286643.0</v>
      </c>
    </row>
    <row r="80" spans="1:10">
      <c r="A80" s="1" t="s">
        <v>41</v>
      </c>
    </row>
    <row r="81" spans="1:10">
      <c r="A81" s="1" t="s">
        <v>7</v>
      </c>
      <c r="B81" s="1" t="s">
        <v>8</v>
      </c>
      <c r="C81" s="1" t="s">
        <v>9</v>
      </c>
      <c r="D81" s="1" t="s">
        <v>10</v>
      </c>
      <c r="F81" s="1" t="s">
        <v>11</v>
      </c>
      <c r="H81" s="1" t="s">
        <v>12</v>
      </c>
      <c r="I81" s="1" t="s">
        <v>13</v>
      </c>
    </row>
    <row r="82" spans="1:10">
      <c r="D82" s="1" t="s">
        <v>14</v>
      </c>
      <c r="E82" s="1" t="s">
        <v>15</v>
      </c>
      <c r="F82" s="1" t="s">
        <v>14</v>
      </c>
      <c r="G82" s="1" t="s">
        <v>15</v>
      </c>
      <c r="I82" s="1" t="s">
        <v>14</v>
      </c>
      <c r="J82" s="1" t="s">
        <v>15</v>
      </c>
    </row>
    <row r="83" spans="1:10">
      <c r="A83">
        <v>42772</v>
      </c>
      <c r="B83" t="s">
        <v>241</v>
      </c>
      <c r="C83" t="s">
        <v>242</v>
      </c>
      <c r="D83">
        <v>30500000</v>
      </c>
      <c r="E83"/>
    </row>
    <row r="84" spans="1:10">
      <c r="A84">
        <v>42772</v>
      </c>
      <c r="B84" t="s">
        <v>243</v>
      </c>
      <c r="C84" t="s">
        <v>242</v>
      </c>
      <c r="D84">
        <v>1100</v>
      </c>
      <c r="E84"/>
    </row>
    <row r="85" spans="1:10">
      <c r="D85">
        <f>F55+D83+D84</f>
        <v>20407037</v>
      </c>
      <c r="F85">
        <f>F55+D83+D84</f>
        <v>20407037</v>
      </c>
      <c r="H85">
        <v>19</v>
      </c>
      <c r="I85">
        <f>H85*F85</f>
        <v>387733703</v>
      </c>
    </row>
    <row r="86" spans="1:10">
      <c r="A86">
        <v>42816</v>
      </c>
      <c r="B86" t="s">
        <v>244</v>
      </c>
      <c r="C86" t="s">
        <v>245</v>
      </c>
      <c r="D86">
        <v>7000000</v>
      </c>
      <c r="E86"/>
    </row>
    <row r="87" spans="1:10">
      <c r="D87">
        <f>F85+D86</f>
        <v>27407037</v>
      </c>
      <c r="F87">
        <f>F85+D86</f>
        <v>27407037</v>
      </c>
      <c r="H87">
        <v>1</v>
      </c>
      <c r="I87">
        <f>H87*F87</f>
        <v>27407037</v>
      </c>
    </row>
    <row r="88" spans="1:10">
      <c r="A88">
        <v>42816</v>
      </c>
      <c r="B88" t="s">
        <v>239</v>
      </c>
      <c r="C88" t="s">
        <v>246</v>
      </c>
      <c r="D88">
        <v>77000</v>
      </c>
      <c r="E88"/>
    </row>
    <row r="89" spans="1:10">
      <c r="D89">
        <f>F87+D88</f>
        <v>27484037</v>
      </c>
      <c r="F89">
        <f>F87+D88</f>
        <v>27484037</v>
      </c>
      <c r="H89">
        <v>40</v>
      </c>
      <c r="I89">
        <f>H89*F89</f>
        <v>1099361480</v>
      </c>
    </row>
    <row r="94" spans="1:10">
      <c r="B94" s="1" t="s">
        <v>96</v>
      </c>
      <c r="I94">
        <v>4677932020</v>
      </c>
    </row>
    <row r="96" spans="1:10">
      <c r="B96" s="1" t="s">
        <v>31</v>
      </c>
      <c r="I96">
        <v>1039540.4488889</v>
      </c>
    </row>
    <row r="98" spans="1:10">
      <c r="B98" s="1" t="s">
        <v>32</v>
      </c>
      <c r="I98">
        <v>3338340</v>
      </c>
    </row>
    <row r="100" spans="1:10">
      <c r="B100" s="1" t="s">
        <v>33</v>
      </c>
      <c r="I100">
        <v>-2298799.5511111</v>
      </c>
    </row>
    <row r="102" spans="1:10">
      <c r="B102" s="1" t="s">
        <v>4</v>
      </c>
      <c r="I102">
        <v>15022530000.0</v>
      </c>
    </row>
    <row r="104" spans="1:10">
      <c r="B104" s="1" t="s">
        <v>5</v>
      </c>
      <c r="I104">
        <v>10344597980.0</v>
      </c>
    </row>
    <row r="114" spans="1:10">
      <c r="A114" s="1" t="s">
        <v>48</v>
      </c>
    </row>
    <row r="115" spans="1:10">
      <c r="A115" s="1" t="s">
        <v>7</v>
      </c>
      <c r="B115" s="1" t="s">
        <v>8</v>
      </c>
      <c r="C115" s="1" t="s">
        <v>9</v>
      </c>
      <c r="D115" s="1" t="s">
        <v>10</v>
      </c>
      <c r="F115" s="1" t="s">
        <v>11</v>
      </c>
      <c r="H115" s="1" t="s">
        <v>12</v>
      </c>
      <c r="I115" s="1" t="s">
        <v>13</v>
      </c>
    </row>
    <row r="116" spans="1:10">
      <c r="D116" s="1" t="s">
        <v>14</v>
      </c>
      <c r="E116" s="1" t="s">
        <v>15</v>
      </c>
      <c r="F116" s="1" t="s">
        <v>14</v>
      </c>
      <c r="G116" s="1" t="s">
        <v>15</v>
      </c>
      <c r="I116" s="1" t="s">
        <v>14</v>
      </c>
      <c r="J116" s="1" t="s">
        <v>15</v>
      </c>
    </row>
    <row r="117" spans="1:10">
      <c r="A117">
        <v>42739</v>
      </c>
      <c r="B117" t="s">
        <v>247</v>
      </c>
      <c r="C117" t="s">
        <v>248</v>
      </c>
      <c r="D117"/>
      <c r="E117">
        <v>22000000</v>
      </c>
    </row>
    <row r="118" spans="1:10">
      <c r="D118">
        <f>(-(F89)+E117)*-1</f>
        <v>5484037</v>
      </c>
      <c r="F118">
        <f>(-(F89)+E117)*-1</f>
        <v>5484037</v>
      </c>
      <c r="H118">
        <v>17</v>
      </c>
      <c r="I118">
        <f>H118*F118</f>
        <v>93228629</v>
      </c>
    </row>
    <row r="119" spans="1:10">
      <c r="A119">
        <v>42872</v>
      </c>
      <c r="B119" t="s">
        <v>249</v>
      </c>
      <c r="C119" t="s">
        <v>250</v>
      </c>
      <c r="D119"/>
      <c r="E119">
        <v>23000000</v>
      </c>
    </row>
    <row r="120" spans="1:10">
      <c r="D120">
        <f>-(F118)+E119</f>
        <v>17515963</v>
      </c>
      <c r="F120">
        <f>-(F118)+E119</f>
        <v>17515963</v>
      </c>
      <c r="H120">
        <v>13</v>
      </c>
      <c r="I120">
        <f>H120*F120</f>
        <v>227707519</v>
      </c>
    </row>
    <row r="121" spans="1:10">
      <c r="A121">
        <v>42886</v>
      </c>
      <c r="B121" t="s">
        <v>251</v>
      </c>
      <c r="C121" t="s">
        <v>252</v>
      </c>
      <c r="D121">
        <v>122222</v>
      </c>
      <c r="E121"/>
    </row>
    <row r="122" spans="1:10">
      <c r="A122">
        <v>42886</v>
      </c>
      <c r="B122" t="s">
        <v>251</v>
      </c>
      <c r="C122" t="s">
        <v>252</v>
      </c>
      <c r="D122">
        <v>41857</v>
      </c>
      <c r="E122"/>
    </row>
    <row r="123" spans="1:10">
      <c r="A123">
        <v>42886</v>
      </c>
      <c r="B123" t="s">
        <v>251</v>
      </c>
      <c r="C123" t="s">
        <v>252</v>
      </c>
      <c r="D123">
        <v>479513</v>
      </c>
      <c r="E123"/>
    </row>
    <row r="124" spans="1:10">
      <c r="D124">
        <f>(F120+D121-D122-D123)*-1</f>
        <v>-17116815</v>
      </c>
      <c r="F124">
        <f>(F120+D121-D122-D123)*-1</f>
        <v>-17116815</v>
      </c>
      <c r="H124">
        <v>1</v>
      </c>
      <c r="I124">
        <f>H124*F124</f>
        <v>-17116815</v>
      </c>
    </row>
    <row r="129" spans="1:10">
      <c r="B129" s="1" t="s">
        <v>96</v>
      </c>
      <c r="I129">
        <v>1483087469</v>
      </c>
    </row>
    <row r="131" spans="1:10">
      <c r="B131" s="1" t="s">
        <v>31</v>
      </c>
      <c r="I131">
        <v>329574.99311111</v>
      </c>
    </row>
    <row r="133" spans="1:10">
      <c r="B133" s="1" t="s">
        <v>32</v>
      </c>
      <c r="I133">
        <v>3338340</v>
      </c>
    </row>
    <row r="135" spans="1:10">
      <c r="B135" s="1" t="s">
        <v>33</v>
      </c>
      <c r="I135">
        <v>-3008765.0068889</v>
      </c>
    </row>
    <row r="137" spans="1:10">
      <c r="B137" s="1" t="s">
        <v>4</v>
      </c>
      <c r="I137">
        <v>15022530000.0</v>
      </c>
    </row>
    <row r="139" spans="1:10">
      <c r="B139" s="1" t="s">
        <v>5</v>
      </c>
      <c r="I139">
        <v>13539442531.0</v>
      </c>
    </row>
    <row r="149" spans="1:10">
      <c r="A149" s="1" t="s">
        <v>50</v>
      </c>
    </row>
    <row r="150" spans="1:10">
      <c r="A150" s="1" t="s">
        <v>7</v>
      </c>
      <c r="B150" s="1" t="s">
        <v>8</v>
      </c>
      <c r="C150" s="1" t="s">
        <v>9</v>
      </c>
      <c r="D150" s="1" t="s">
        <v>10</v>
      </c>
      <c r="F150" s="1" t="s">
        <v>11</v>
      </c>
      <c r="H150" s="1" t="s">
        <v>12</v>
      </c>
      <c r="I150" s="1" t="s">
        <v>13</v>
      </c>
    </row>
    <row r="151" spans="1:10">
      <c r="D151" s="1" t="s">
        <v>14</v>
      </c>
      <c r="E151" s="1" t="s">
        <v>15</v>
      </c>
      <c r="F151" s="1" t="s">
        <v>14</v>
      </c>
      <c r="G151" s="1" t="s">
        <v>15</v>
      </c>
      <c r="I151" s="1" t="s">
        <v>14</v>
      </c>
      <c r="J151" s="1" t="s">
        <v>15</v>
      </c>
    </row>
    <row r="152" spans="1:10">
      <c r="A152">
        <v>42740</v>
      </c>
      <c r="B152" t="s">
        <v>34</v>
      </c>
      <c r="C152" t="s">
        <v>253</v>
      </c>
      <c r="D152"/>
      <c r="E152">
        <v>35193877</v>
      </c>
    </row>
    <row r="153" spans="1:10">
      <c r="A153">
        <v>42740</v>
      </c>
      <c r="B153" t="s">
        <v>18</v>
      </c>
      <c r="C153" t="s">
        <v>253</v>
      </c>
      <c r="D153">
        <v>5279082</v>
      </c>
      <c r="E153"/>
    </row>
    <row r="154" spans="1:10">
      <c r="D154">
        <f>-(F124)+E152-D153</f>
        <v>47031610</v>
      </c>
      <c r="F154">
        <f>-(F124)+E152-D153</f>
        <v>47031610</v>
      </c>
      <c r="H154">
        <v>6</v>
      </c>
      <c r="I154">
        <f>H154*F154</f>
        <v>282189660</v>
      </c>
    </row>
    <row r="155" spans="1:10">
      <c r="A155">
        <v>42921</v>
      </c>
      <c r="B155" t="s">
        <v>34</v>
      </c>
      <c r="C155" t="s">
        <v>254</v>
      </c>
      <c r="D155"/>
      <c r="E155">
        <v>34712329</v>
      </c>
    </row>
    <row r="156" spans="1:10">
      <c r="A156">
        <v>42921</v>
      </c>
      <c r="B156" t="s">
        <v>18</v>
      </c>
      <c r="C156" t="s">
        <v>254</v>
      </c>
      <c r="D156">
        <v>5206849</v>
      </c>
      <c r="E156"/>
    </row>
    <row r="157" spans="1:10">
      <c r="E157">
        <f>-(F154)+E155-D156</f>
        <v>-17526130</v>
      </c>
      <c r="G157">
        <f>-(F154)+E155-D156</f>
        <v>-17526130</v>
      </c>
      <c r="H157">
        <v>37</v>
      </c>
      <c r="J157">
        <f>H157*G157</f>
        <v>-648466810</v>
      </c>
    </row>
    <row r="167" spans="1:10">
      <c r="A167" s="1" t="s">
        <v>52</v>
      </c>
    </row>
    <row r="168" spans="1:10">
      <c r="A168" s="1" t="s">
        <v>7</v>
      </c>
      <c r="B168" s="1" t="s">
        <v>8</v>
      </c>
      <c r="C168" s="1" t="s">
        <v>9</v>
      </c>
      <c r="D168" s="1" t="s">
        <v>10</v>
      </c>
      <c r="F168" s="1" t="s">
        <v>11</v>
      </c>
      <c r="H168" s="1" t="s">
        <v>12</v>
      </c>
      <c r="I168" s="1" t="s">
        <v>13</v>
      </c>
    </row>
    <row r="169" spans="1:10">
      <c r="D169" s="1" t="s">
        <v>14</v>
      </c>
      <c r="E169" s="1" t="s">
        <v>15</v>
      </c>
      <c r="F169" s="1" t="s">
        <v>14</v>
      </c>
      <c r="G169" s="1" t="s">
        <v>15</v>
      </c>
      <c r="I169" s="1" t="s">
        <v>14</v>
      </c>
      <c r="J169" s="1" t="s">
        <v>15</v>
      </c>
    </row>
    <row r="170" spans="1:10">
      <c r="A170">
        <v>42933</v>
      </c>
      <c r="B170" t="s">
        <v>255</v>
      </c>
      <c r="C170" t="s">
        <v>256</v>
      </c>
      <c r="D170">
        <v>1000000</v>
      </c>
      <c r="E170"/>
    </row>
    <row r="171" spans="1:10">
      <c r="A171">
        <v>42933</v>
      </c>
      <c r="B171" t="s">
        <v>257</v>
      </c>
      <c r="C171" t="s">
        <v>256</v>
      </c>
      <c r="D171">
        <v>5000000</v>
      </c>
      <c r="E171"/>
    </row>
    <row r="172" spans="1:10">
      <c r="E172">
        <f>G157-D170-D171</f>
        <v>-23526130</v>
      </c>
      <c r="G172">
        <f>G157-D170-D171</f>
        <v>-23526130</v>
      </c>
      <c r="H172">
        <v>3</v>
      </c>
      <c r="J172">
        <f>H172*G172</f>
        <v>-70578390</v>
      </c>
    </row>
    <row r="173" spans="1:10">
      <c r="A173">
        <v>42934</v>
      </c>
      <c r="B173" t="s">
        <v>258</v>
      </c>
      <c r="C173" t="s">
        <v>259</v>
      </c>
      <c r="D173">
        <v>1000000</v>
      </c>
      <c r="E173"/>
    </row>
    <row r="174" spans="1:10">
      <c r="E174">
        <f>G172-D173</f>
        <v>-24526130</v>
      </c>
      <c r="G174">
        <f>G172-D173</f>
        <v>-24526130</v>
      </c>
      <c r="H174">
        <v>1</v>
      </c>
      <c r="J174">
        <f>H174*G174</f>
        <v>-24526130</v>
      </c>
    </row>
    <row r="175" spans="1:10">
      <c r="A175">
        <v>42935</v>
      </c>
      <c r="B175" t="s">
        <v>260</v>
      </c>
      <c r="C175" t="s">
        <v>261</v>
      </c>
      <c r="D175">
        <v>1000000</v>
      </c>
      <c r="E175"/>
    </row>
    <row r="176" spans="1:10">
      <c r="E176">
        <f>G174-D175</f>
        <v>-25526130</v>
      </c>
      <c r="G176">
        <f>G174-D175</f>
        <v>-25526130</v>
      </c>
      <c r="H176">
        <v>19</v>
      </c>
      <c r="J176">
        <f>H176*G176</f>
        <v>-484996470</v>
      </c>
    </row>
    <row r="186" spans="1:10">
      <c r="A186" s="1" t="s">
        <v>70</v>
      </c>
    </row>
    <row r="187" spans="1:10">
      <c r="A187" s="1" t="s">
        <v>7</v>
      </c>
      <c r="B187" s="1" t="s">
        <v>8</v>
      </c>
      <c r="C187" s="1" t="s">
        <v>9</v>
      </c>
      <c r="D187" s="1" t="s">
        <v>10</v>
      </c>
      <c r="F187" s="1" t="s">
        <v>11</v>
      </c>
      <c r="H187" s="1" t="s">
        <v>12</v>
      </c>
      <c r="I187" s="1" t="s">
        <v>13</v>
      </c>
    </row>
    <row r="188" spans="1:10">
      <c r="D188" s="1" t="s">
        <v>14</v>
      </c>
      <c r="E188" s="1" t="s">
        <v>15</v>
      </c>
      <c r="F188" s="1" t="s">
        <v>14</v>
      </c>
      <c r="G188" s="1" t="s">
        <v>15</v>
      </c>
      <c r="I188" s="1" t="s">
        <v>14</v>
      </c>
      <c r="J188" s="1" t="s">
        <v>15</v>
      </c>
    </row>
    <row r="189" spans="1:10">
      <c r="A189">
        <v>42895</v>
      </c>
      <c r="B189" t="s">
        <v>262</v>
      </c>
      <c r="C189" t="s">
        <v>263</v>
      </c>
      <c r="D189">
        <v>20000000</v>
      </c>
      <c r="E189"/>
    </row>
    <row r="190" spans="1:10">
      <c r="D190">
        <f>(G176-D189)*-1</f>
        <v>45526130</v>
      </c>
      <c r="F190">
        <f>(G176-D189)*-1</f>
        <v>45526130</v>
      </c>
      <c r="H190">
        <v>31</v>
      </c>
      <c r="I190">
        <f>H190*F190</f>
        <v>1411310030</v>
      </c>
    </row>
    <row r="195" spans="1:10">
      <c r="B195" s="1" t="s">
        <v>96</v>
      </c>
      <c r="I195">
        <v>137366704</v>
      </c>
    </row>
    <row r="197" spans="1:10">
      <c r="B197" s="1" t="s">
        <v>31</v>
      </c>
      <c r="I197">
        <v>30525.934222222</v>
      </c>
    </row>
    <row r="199" spans="1:10">
      <c r="B199" s="1" t="s">
        <v>32</v>
      </c>
      <c r="I199">
        <v>3338340</v>
      </c>
    </row>
    <row r="201" spans="1:10">
      <c r="B201" s="1" t="s">
        <v>33</v>
      </c>
      <c r="I201">
        <v>-3307814.0657778</v>
      </c>
    </row>
    <row r="203" spans="1:10">
      <c r="B203" s="1" t="s">
        <v>4</v>
      </c>
      <c r="I203">
        <v>15022530000.0</v>
      </c>
    </row>
    <row r="205" spans="1:10">
      <c r="B205" s="1" t="s">
        <v>5</v>
      </c>
      <c r="I205">
        <v>14885163296.0</v>
      </c>
    </row>
    <row r="215" spans="1:10">
      <c r="A215" s="1" t="s">
        <v>97</v>
      </c>
    </row>
    <row r="216" spans="1:10">
      <c r="A216" s="1" t="s">
        <v>7</v>
      </c>
      <c r="B216" s="1" t="s">
        <v>8</v>
      </c>
      <c r="C216" s="1" t="s">
        <v>9</v>
      </c>
      <c r="D216" s="1" t="s">
        <v>10</v>
      </c>
      <c r="F216" s="1" t="s">
        <v>11</v>
      </c>
      <c r="H216" s="1" t="s">
        <v>12</v>
      </c>
      <c r="I216" s="1" t="s">
        <v>13</v>
      </c>
    </row>
    <row r="217" spans="1:10">
      <c r="D217" s="1" t="s">
        <v>14</v>
      </c>
      <c r="E217" s="1" t="s">
        <v>15</v>
      </c>
      <c r="F217" s="1" t="s">
        <v>14</v>
      </c>
      <c r="G217" s="1" t="s">
        <v>15</v>
      </c>
      <c r="I217" s="1" t="s">
        <v>14</v>
      </c>
      <c r="J217" s="1" t="s">
        <v>15</v>
      </c>
    </row>
    <row r="218" spans="1:10">
      <c r="A218">
        <v>42895</v>
      </c>
      <c r="B218" t="s">
        <v>239</v>
      </c>
      <c r="C218" t="s">
        <v>264</v>
      </c>
      <c r="D218">
        <v>220000</v>
      </c>
      <c r="E218"/>
    </row>
    <row r="219" spans="1:10">
      <c r="D219">
        <f>F190+D218</f>
        <v>45746130</v>
      </c>
      <c r="F219">
        <f>F190+D218</f>
        <v>45746130</v>
      </c>
      <c r="H219">
        <v>56</v>
      </c>
      <c r="I219">
        <f>H219*F219</f>
        <v>2561783280</v>
      </c>
    </row>
    <row r="224" spans="1:10">
      <c r="B224" s="1" t="s">
        <v>96</v>
      </c>
      <c r="I224">
        <v>260466304</v>
      </c>
    </row>
    <row r="226" spans="1:10">
      <c r="B226" s="1" t="s">
        <v>31</v>
      </c>
      <c r="I226">
        <v>57881.400888889</v>
      </c>
    </row>
    <row r="228" spans="1:10">
      <c r="B228" s="1" t="s">
        <v>32</v>
      </c>
      <c r="I228">
        <v>3338340</v>
      </c>
    </row>
    <row r="230" spans="1:10">
      <c r="B230" s="1" t="s">
        <v>33</v>
      </c>
      <c r="I230">
        <v>-3280458.5991111</v>
      </c>
    </row>
    <row r="232" spans="1:10">
      <c r="B232" s="1" t="s">
        <v>4</v>
      </c>
      <c r="I232">
        <v>15022530000.0</v>
      </c>
    </row>
    <row r="234" spans="1:10">
      <c r="B234" s="1" t="s">
        <v>5</v>
      </c>
      <c r="I234">
        <v>14762063696.0</v>
      </c>
    </row>
    <row r="244" spans="1:10">
      <c r="A244" s="1" t="s">
        <v>119</v>
      </c>
    </row>
    <row r="245" spans="1:10">
      <c r="A245" s="1" t="s">
        <v>7</v>
      </c>
      <c r="B245" s="1" t="s">
        <v>8</v>
      </c>
      <c r="C245" s="1" t="s">
        <v>9</v>
      </c>
      <c r="D245" s="1" t="s">
        <v>10</v>
      </c>
      <c r="F245" s="1" t="s">
        <v>11</v>
      </c>
      <c r="H245" s="1" t="s">
        <v>12</v>
      </c>
      <c r="I245" s="1" t="s">
        <v>13</v>
      </c>
    </row>
    <row r="246" spans="1:10">
      <c r="D246" s="1" t="s">
        <v>14</v>
      </c>
      <c r="E246" s="1" t="s">
        <v>15</v>
      </c>
      <c r="F246" s="1" t="s">
        <v>14</v>
      </c>
      <c r="G246" s="1" t="s">
        <v>15</v>
      </c>
      <c r="I246" s="1" t="s">
        <v>14</v>
      </c>
      <c r="J246" s="1" t="s">
        <v>15</v>
      </c>
    </row>
    <row r="247" spans="1:10">
      <c r="A247">
        <v>43039</v>
      </c>
      <c r="B247" t="s">
        <v>265</v>
      </c>
      <c r="C247" t="s">
        <v>266</v>
      </c>
      <c r="D247">
        <v>1100</v>
      </c>
      <c r="E247"/>
    </row>
    <row r="248" spans="1:10">
      <c r="D248">
        <f>F219+D247</f>
        <v>45747230</v>
      </c>
      <c r="F248">
        <f>F219+D247</f>
        <v>45747230</v>
      </c>
      <c r="H248">
        <v>41</v>
      </c>
      <c r="I248">
        <f>H248*F248</f>
        <v>1875636430</v>
      </c>
    </row>
    <row r="253" spans="1:10">
      <c r="B253" s="1" t="s">
        <v>96</v>
      </c>
      <c r="I253">
        <v>190743644</v>
      </c>
    </row>
    <row r="255" spans="1:10">
      <c r="B255" s="1" t="s">
        <v>31</v>
      </c>
      <c r="I255">
        <v>42387.476444444</v>
      </c>
    </row>
    <row r="257" spans="1:10">
      <c r="B257" s="1" t="s">
        <v>32</v>
      </c>
      <c r="I257">
        <v>3338340</v>
      </c>
    </row>
    <row r="259" spans="1:10">
      <c r="B259" s="1" t="s">
        <v>33</v>
      </c>
      <c r="I259">
        <v>-3295952.5235556</v>
      </c>
    </row>
    <row r="261" spans="1:10">
      <c r="B261" s="1" t="s">
        <v>4</v>
      </c>
      <c r="I261">
        <v>15022530000.0</v>
      </c>
    </row>
    <row r="263" spans="1:10">
      <c r="B263" s="1" t="s">
        <v>5</v>
      </c>
      <c r="I263">
        <v>14831786356.0</v>
      </c>
    </row>
    <row r="273" spans="1:10">
      <c r="A273" s="1" t="s">
        <v>121</v>
      </c>
    </row>
    <row r="274" spans="1:10">
      <c r="A274" s="1" t="s">
        <v>7</v>
      </c>
      <c r="B274" s="1" t="s">
        <v>8</v>
      </c>
      <c r="C274" s="1" t="s">
        <v>9</v>
      </c>
      <c r="D274" s="1" t="s">
        <v>10</v>
      </c>
      <c r="F274" s="1" t="s">
        <v>11</v>
      </c>
      <c r="H274" s="1" t="s">
        <v>12</v>
      </c>
      <c r="I274" s="1" t="s">
        <v>13</v>
      </c>
    </row>
    <row r="275" spans="1:10">
      <c r="D275" s="1" t="s">
        <v>14</v>
      </c>
      <c r="E275" s="1" t="s">
        <v>15</v>
      </c>
      <c r="F275" s="1" t="s">
        <v>14</v>
      </c>
      <c r="G275" s="1" t="s">
        <v>15</v>
      </c>
      <c r="I275" s="1" t="s">
        <v>14</v>
      </c>
      <c r="J275" s="1" t="s">
        <v>15</v>
      </c>
    </row>
    <row r="276" spans="1:10">
      <c r="A276">
        <v>43080</v>
      </c>
      <c r="B276" t="s">
        <v>212</v>
      </c>
      <c r="C276" t="s">
        <v>267</v>
      </c>
      <c r="D276"/>
      <c r="E276">
        <v>20800000</v>
      </c>
    </row>
    <row r="277" spans="1:10">
      <c r="A277">
        <v>43081</v>
      </c>
      <c r="B277" t="s">
        <v>268</v>
      </c>
      <c r="C277" t="s">
        <v>267</v>
      </c>
      <c r="D277">
        <v>500000</v>
      </c>
      <c r="E277"/>
    </row>
    <row r="278" spans="1:10">
      <c r="A278">
        <v>43081</v>
      </c>
      <c r="B278" t="s">
        <v>269</v>
      </c>
      <c r="C278" t="s">
        <v>267</v>
      </c>
      <c r="D278">
        <v>700000</v>
      </c>
      <c r="E278"/>
    </row>
    <row r="279" spans="1:10">
      <c r="A279">
        <v>43081</v>
      </c>
      <c r="B279" t="s">
        <v>270</v>
      </c>
      <c r="C279" t="s">
        <v>267</v>
      </c>
      <c r="D279">
        <v>1000000</v>
      </c>
      <c r="E279"/>
    </row>
    <row r="280" spans="1:10">
      <c r="A280">
        <v>43081</v>
      </c>
      <c r="B280" t="s">
        <v>271</v>
      </c>
      <c r="C280" t="s">
        <v>267</v>
      </c>
      <c r="D280">
        <v>2000000</v>
      </c>
      <c r="E280"/>
    </row>
    <row r="281" spans="1:10">
      <c r="A281">
        <v>43081</v>
      </c>
      <c r="B281" t="s">
        <v>272</v>
      </c>
      <c r="C281" t="s">
        <v>267</v>
      </c>
      <c r="D281">
        <v>10000000</v>
      </c>
      <c r="E281"/>
    </row>
    <row r="282" spans="1:10">
      <c r="A282">
        <v>43081</v>
      </c>
      <c r="B282" t="s">
        <v>273</v>
      </c>
      <c r="C282" t="s">
        <v>267</v>
      </c>
      <c r="D282">
        <v>500000</v>
      </c>
      <c r="E282"/>
    </row>
    <row r="283" spans="1:10">
      <c r="A283">
        <v>43081</v>
      </c>
      <c r="B283" t="s">
        <v>274</v>
      </c>
      <c r="C283" t="s">
        <v>267</v>
      </c>
      <c r="D283">
        <v>800000</v>
      </c>
      <c r="E283"/>
    </row>
    <row r="284" spans="1:10">
      <c r="E284">
        <f>-(F248)+E276-D277-D278-D279-D280-D281-D282-D283</f>
        <v>-40447230</v>
      </c>
      <c r="G284">
        <f>-(F248)+E276-D277-D278-D279-D280-D281-D282-D283</f>
        <v>-40447230</v>
      </c>
      <c r="H284">
        <v>2</v>
      </c>
      <c r="J284">
        <f>H284*G284</f>
        <v>-80894460</v>
      </c>
    </row>
    <row r="285" spans="1:10">
      <c r="A285">
        <v>43083</v>
      </c>
      <c r="B285" t="s">
        <v>275</v>
      </c>
      <c r="C285" t="s">
        <v>276</v>
      </c>
      <c r="D285">
        <v>1500000</v>
      </c>
      <c r="E285"/>
    </row>
    <row r="286" spans="1:10">
      <c r="D286">
        <f>(G284-D285)*-1</f>
        <v>41947230</v>
      </c>
      <c r="F286">
        <f>(G284-D285)*-1</f>
        <v>41947230</v>
      </c>
      <c r="H286">
        <v>4</v>
      </c>
      <c r="I286">
        <f>H286*F286</f>
        <v>167788920</v>
      </c>
    </row>
    <row r="287" spans="1:10">
      <c r="A287">
        <v>43087</v>
      </c>
      <c r="B287" t="s">
        <v>277</v>
      </c>
      <c r="C287" t="s">
        <v>278</v>
      </c>
      <c r="D287">
        <v>350000</v>
      </c>
      <c r="E287"/>
    </row>
    <row r="288" spans="1:10">
      <c r="A288">
        <v>43087</v>
      </c>
      <c r="B288" t="s">
        <v>279</v>
      </c>
      <c r="C288" t="s">
        <v>278</v>
      </c>
      <c r="D288">
        <v>500000</v>
      </c>
      <c r="E288"/>
    </row>
    <row r="289" spans="1:10">
      <c r="D289">
        <f>F286+D287+D288</f>
        <v>42797230</v>
      </c>
      <c r="F289">
        <f>F286+D287+D288</f>
        <v>42797230</v>
      </c>
      <c r="H289">
        <v>1</v>
      </c>
      <c r="I289">
        <f>H289*F289</f>
        <v>42797230</v>
      </c>
    </row>
    <row r="290" spans="1:10">
      <c r="A290">
        <v>43088</v>
      </c>
      <c r="B290" t="s">
        <v>280</v>
      </c>
      <c r="C290" t="s">
        <v>281</v>
      </c>
      <c r="D290">
        <v>490000</v>
      </c>
      <c r="E290"/>
    </row>
    <row r="291" spans="1:10">
      <c r="A291">
        <v>43088</v>
      </c>
      <c r="B291" t="s">
        <v>282</v>
      </c>
      <c r="C291" t="s">
        <v>281</v>
      </c>
      <c r="D291">
        <v>200000</v>
      </c>
      <c r="E291"/>
    </row>
    <row r="292" spans="1:10">
      <c r="A292">
        <v>43088</v>
      </c>
      <c r="B292" t="s">
        <v>283</v>
      </c>
      <c r="C292" t="s">
        <v>281</v>
      </c>
      <c r="D292">
        <v>250000</v>
      </c>
      <c r="E292"/>
    </row>
    <row r="293" spans="1:10">
      <c r="A293">
        <v>43088</v>
      </c>
      <c r="B293" t="s">
        <v>284</v>
      </c>
      <c r="C293" t="s">
        <v>281</v>
      </c>
      <c r="D293">
        <v>380000</v>
      </c>
      <c r="E293"/>
    </row>
    <row r="294" spans="1:10">
      <c r="A294">
        <v>43088</v>
      </c>
      <c r="B294" t="s">
        <v>285</v>
      </c>
      <c r="C294" t="s">
        <v>281</v>
      </c>
      <c r="D294">
        <v>250000</v>
      </c>
      <c r="E294"/>
    </row>
    <row r="295" spans="1:10">
      <c r="D295">
        <f>F289+D290+D291+D292+D293+D294</f>
        <v>44367230</v>
      </c>
      <c r="F295">
        <f>F289+D290+D291+D292+D293+D294</f>
        <v>44367230</v>
      </c>
      <c r="H295">
        <v>1</v>
      </c>
      <c r="I295">
        <f>H295*F295</f>
        <v>44367230</v>
      </c>
    </row>
    <row r="296" spans="1:10">
      <c r="A296">
        <v>43089</v>
      </c>
      <c r="B296" t="s">
        <v>286</v>
      </c>
      <c r="C296" t="s">
        <v>287</v>
      </c>
      <c r="D296">
        <v>50000</v>
      </c>
      <c r="E296"/>
    </row>
    <row r="297" spans="1:10">
      <c r="D297">
        <f>F295+D296</f>
        <v>44417230</v>
      </c>
      <c r="F297">
        <f>F295+D296</f>
        <v>44417230</v>
      </c>
      <c r="H297">
        <v>2</v>
      </c>
      <c r="I297">
        <f>H297*F297</f>
        <v>88834460</v>
      </c>
    </row>
    <row r="298" spans="1:10">
      <c r="A298">
        <v>43091</v>
      </c>
      <c r="B298" t="s">
        <v>288</v>
      </c>
      <c r="C298" t="s">
        <v>289</v>
      </c>
      <c r="D298">
        <v>1000000</v>
      </c>
      <c r="E298"/>
    </row>
    <row r="299" spans="1:10">
      <c r="D299">
        <f>F297+D298</f>
        <v>45417230</v>
      </c>
      <c r="F299">
        <f>F297+D298</f>
        <v>45417230</v>
      </c>
      <c r="H299">
        <v>4</v>
      </c>
      <c r="I299">
        <f>H299*F299</f>
        <v>181668920</v>
      </c>
    </row>
    <row r="300" spans="1:10">
      <c r="A300">
        <v>43095</v>
      </c>
      <c r="B300" t="s">
        <v>290</v>
      </c>
      <c r="C300" t="s">
        <v>291</v>
      </c>
      <c r="D300">
        <v>300000</v>
      </c>
      <c r="E300"/>
    </row>
    <row r="301" spans="1:10">
      <c r="D301">
        <f>F299+D300</f>
        <v>45717230</v>
      </c>
      <c r="F301">
        <f>F299+D300</f>
        <v>45717230</v>
      </c>
      <c r="H301">
        <v>3</v>
      </c>
      <c r="I301">
        <f>H301*F301</f>
        <v>137151690</v>
      </c>
    </row>
    <row r="302" spans="1:10">
      <c r="A302">
        <v>43098</v>
      </c>
      <c r="B302" t="s">
        <v>292</v>
      </c>
      <c r="C302" t="s">
        <v>293</v>
      </c>
      <c r="D302">
        <v>1100</v>
      </c>
      <c r="E302"/>
    </row>
    <row r="303" spans="1:10">
      <c r="D303">
        <f>F301+D302</f>
        <v>45718330</v>
      </c>
      <c r="F303">
        <f>F301+D302</f>
        <v>45718330</v>
      </c>
      <c r="H303">
        <v>3</v>
      </c>
      <c r="I303">
        <f>H303*F303</f>
        <v>137154990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B1"/>
    <mergeCell ref="D2:D2"/>
    <mergeCell ref="F2:G2"/>
    <mergeCell ref="I2:J2"/>
    <mergeCell ref="A48:B48"/>
    <mergeCell ref="D49:D49"/>
    <mergeCell ref="F49:G49"/>
    <mergeCell ref="I49:J49"/>
    <mergeCell ref="A80:B80"/>
    <mergeCell ref="D81:D81"/>
    <mergeCell ref="F81:G81"/>
    <mergeCell ref="I81:J81"/>
    <mergeCell ref="A114:B114"/>
    <mergeCell ref="D115:D115"/>
    <mergeCell ref="F115:G115"/>
    <mergeCell ref="I115:J115"/>
    <mergeCell ref="A149:B149"/>
    <mergeCell ref="D150:D150"/>
    <mergeCell ref="F150:G150"/>
    <mergeCell ref="I150:J150"/>
    <mergeCell ref="A167:B167"/>
    <mergeCell ref="D168:D168"/>
    <mergeCell ref="F168:G168"/>
    <mergeCell ref="I168:J168"/>
    <mergeCell ref="A186:B186"/>
    <mergeCell ref="D187:D187"/>
    <mergeCell ref="F187:G187"/>
    <mergeCell ref="I187:J187"/>
    <mergeCell ref="A215:B215"/>
    <mergeCell ref="D216:D216"/>
    <mergeCell ref="F216:G216"/>
    <mergeCell ref="I216:J216"/>
    <mergeCell ref="A244:B244"/>
    <mergeCell ref="D245:D245"/>
    <mergeCell ref="F245:G245"/>
    <mergeCell ref="I245:J245"/>
    <mergeCell ref="A273:B273"/>
    <mergeCell ref="D274:D274"/>
    <mergeCell ref="F274:G274"/>
    <mergeCell ref="I274:J274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J205"/>
  <sheetViews>
    <sheetView tabSelected="0" workbookViewId="0" showGridLines="true" showRowColHeaders="1">
      <selection activeCell="J203" sqref="J203"/>
    </sheetView>
  </sheetViews>
  <sheetFormatPr defaultRowHeight="14.4" outlineLevelRow="0" outlineLevelCol="0"/>
  <sheetData>
    <row r="1" spans="1:10">
      <c r="A1" s="1" t="s">
        <v>6</v>
      </c>
    </row>
    <row r="2" spans="1:10">
      <c r="A2" s="1" t="s">
        <v>7</v>
      </c>
      <c r="B2" s="1" t="s">
        <v>8</v>
      </c>
      <c r="C2" s="1" t="s">
        <v>9</v>
      </c>
      <c r="D2" s="1" t="s">
        <v>10</v>
      </c>
      <c r="F2" s="1" t="s">
        <v>11</v>
      </c>
      <c r="H2" s="1" t="s">
        <v>12</v>
      </c>
      <c r="I2" s="1" t="s">
        <v>13</v>
      </c>
    </row>
    <row r="3" spans="1:10">
      <c r="D3" s="1" t="s">
        <v>14</v>
      </c>
      <c r="E3" s="1" t="s">
        <v>15</v>
      </c>
      <c r="F3" s="1" t="s">
        <v>14</v>
      </c>
      <c r="G3" s="1" t="s">
        <v>15</v>
      </c>
      <c r="I3" s="1" t="s">
        <v>14</v>
      </c>
      <c r="J3" s="1" t="s">
        <v>15</v>
      </c>
    </row>
    <row r="4" spans="1:10">
      <c r="A4">
        <v>42369</v>
      </c>
      <c r="B4" t="s">
        <v>294</v>
      </c>
      <c r="C4" t="s">
        <v>295</v>
      </c>
      <c r="D4">
        <v>357123</v>
      </c>
      <c r="E4"/>
    </row>
    <row r="5" spans="1:10">
      <c r="A5">
        <v>42734</v>
      </c>
      <c r="B5" t="s">
        <v>296</v>
      </c>
      <c r="C5" t="s">
        <v>295</v>
      </c>
      <c r="D5">
        <v>300350</v>
      </c>
      <c r="E5"/>
    </row>
    <row r="6" spans="1:10">
      <c r="E6">
        <f>839954-D4-D5</f>
        <v>182481</v>
      </c>
      <c r="G6">
        <f>839954-D4-D5</f>
        <v>182481</v>
      </c>
      <c r="H6">
        <v>1</v>
      </c>
      <c r="J6">
        <f>H6*G6</f>
        <v>182481</v>
      </c>
    </row>
    <row r="7" spans="1:10">
      <c r="A7">
        <v>42398</v>
      </c>
      <c r="B7" t="s">
        <v>297</v>
      </c>
      <c r="C7" t="s">
        <v>298</v>
      </c>
      <c r="D7">
        <v>1100</v>
      </c>
      <c r="E7"/>
    </row>
    <row r="8" spans="1:10">
      <c r="A8">
        <v>42402</v>
      </c>
      <c r="B8" t="s">
        <v>299</v>
      </c>
      <c r="C8" t="s">
        <v>298</v>
      </c>
      <c r="D8">
        <v>2000000</v>
      </c>
      <c r="E8"/>
    </row>
    <row r="9" spans="1:10">
      <c r="D9">
        <f>(G6-D7-D8)*-1</f>
        <v>1818619</v>
      </c>
      <c r="F9">
        <f>(G6-D7-D8)*-1</f>
        <v>1818619</v>
      </c>
      <c r="H9">
        <v>1</v>
      </c>
      <c r="I9">
        <f>H9*F9</f>
        <v>1818619</v>
      </c>
    </row>
    <row r="10" spans="1:10">
      <c r="A10">
        <v>42429</v>
      </c>
      <c r="B10" t="s">
        <v>300</v>
      </c>
      <c r="C10" t="s">
        <v>301</v>
      </c>
      <c r="D10">
        <v>1234784</v>
      </c>
      <c r="E10"/>
    </row>
    <row r="11" spans="1:10">
      <c r="D11">
        <f>F9+D10</f>
        <v>3053403</v>
      </c>
      <c r="F11">
        <f>F9+D10</f>
        <v>3053403</v>
      </c>
      <c r="H11">
        <v>1</v>
      </c>
      <c r="I11">
        <f>H11*F11</f>
        <v>3053403</v>
      </c>
    </row>
    <row r="12" spans="1:10">
      <c r="A12">
        <v>42460</v>
      </c>
      <c r="B12" t="s">
        <v>302</v>
      </c>
      <c r="C12" t="s">
        <v>303</v>
      </c>
      <c r="D12">
        <v>160409</v>
      </c>
      <c r="E12"/>
    </row>
    <row r="13" spans="1:10">
      <c r="D13">
        <f>F11+D12</f>
        <v>3213812</v>
      </c>
      <c r="F13">
        <f>F11+D12</f>
        <v>3213812</v>
      </c>
      <c r="H13">
        <v>1</v>
      </c>
      <c r="I13">
        <f>H13*F13</f>
        <v>3213812</v>
      </c>
    </row>
    <row r="14" spans="1:10">
      <c r="A14">
        <v>42489</v>
      </c>
      <c r="B14" t="s">
        <v>304</v>
      </c>
      <c r="C14" t="s">
        <v>305</v>
      </c>
      <c r="D14">
        <v>68765</v>
      </c>
      <c r="E14"/>
    </row>
    <row r="15" spans="1:10">
      <c r="D15">
        <f>F13+D14</f>
        <v>3282577</v>
      </c>
      <c r="F15">
        <f>F13+D14</f>
        <v>3282577</v>
      </c>
      <c r="H15">
        <v>1</v>
      </c>
      <c r="I15">
        <f>H15*F15</f>
        <v>3282577</v>
      </c>
    </row>
    <row r="16" spans="1:10">
      <c r="A16">
        <v>42374</v>
      </c>
      <c r="B16" t="s">
        <v>306</v>
      </c>
      <c r="C16" t="s">
        <v>307</v>
      </c>
      <c r="D16"/>
      <c r="E16">
        <v>35285051</v>
      </c>
    </row>
    <row r="17" spans="1:10">
      <c r="A17">
        <v>42521</v>
      </c>
      <c r="B17" t="s">
        <v>308</v>
      </c>
      <c r="C17" t="s">
        <v>307</v>
      </c>
      <c r="D17">
        <v>71998</v>
      </c>
      <c r="E17"/>
    </row>
    <row r="18" spans="1:10">
      <c r="E18">
        <f>-(F15)+E16-D17</f>
        <v>31930476</v>
      </c>
      <c r="G18">
        <f>-(F15)+E16-D17</f>
        <v>31930476</v>
      </c>
      <c r="H18">
        <v>1</v>
      </c>
      <c r="J18">
        <f>H18*G18</f>
        <v>31930476</v>
      </c>
    </row>
    <row r="19" spans="1:10">
      <c r="A19">
        <v>42551</v>
      </c>
      <c r="B19" t="s">
        <v>309</v>
      </c>
      <c r="C19" t="s">
        <v>310</v>
      </c>
      <c r="D19">
        <v>70701</v>
      </c>
      <c r="E19"/>
    </row>
    <row r="20" spans="1:10">
      <c r="E20">
        <f>G18-D19</f>
        <v>31859775</v>
      </c>
      <c r="G20">
        <f>G18-D19</f>
        <v>31859775</v>
      </c>
      <c r="H20">
        <v>1</v>
      </c>
      <c r="J20">
        <f>H20*G20</f>
        <v>31859775</v>
      </c>
    </row>
    <row r="21" spans="1:10">
      <c r="A21">
        <v>42580</v>
      </c>
      <c r="B21" t="s">
        <v>311</v>
      </c>
      <c r="C21" t="s">
        <v>312</v>
      </c>
      <c r="D21">
        <v>6383915</v>
      </c>
      <c r="E21"/>
    </row>
    <row r="22" spans="1:10">
      <c r="E22">
        <f>G20-D21</f>
        <v>25475860</v>
      </c>
      <c r="G22">
        <f>G20-D21</f>
        <v>25475860</v>
      </c>
      <c r="H22">
        <v>1</v>
      </c>
      <c r="J22">
        <f>H22*G22</f>
        <v>25475860</v>
      </c>
    </row>
    <row r="23" spans="1:10">
      <c r="A23">
        <v>42613</v>
      </c>
      <c r="B23" t="s">
        <v>313</v>
      </c>
      <c r="C23" t="s">
        <v>314</v>
      </c>
      <c r="D23">
        <v>736038</v>
      </c>
      <c r="E23"/>
    </row>
    <row r="24" spans="1:10">
      <c r="E24">
        <f>G22-D23</f>
        <v>24739822</v>
      </c>
      <c r="G24">
        <f>G22-D23</f>
        <v>24739822</v>
      </c>
      <c r="H24">
        <v>1</v>
      </c>
      <c r="J24">
        <f>H24*G24</f>
        <v>24739822</v>
      </c>
    </row>
    <row r="25" spans="1:10">
      <c r="A25">
        <v>42643</v>
      </c>
      <c r="B25" t="s">
        <v>315</v>
      </c>
      <c r="C25" t="s">
        <v>316</v>
      </c>
      <c r="D25">
        <v>278902</v>
      </c>
      <c r="E25"/>
    </row>
    <row r="26" spans="1:10">
      <c r="E26">
        <f>G24-D25</f>
        <v>24460920</v>
      </c>
      <c r="G26">
        <f>G24-D25</f>
        <v>24460920</v>
      </c>
      <c r="H26">
        <v>1</v>
      </c>
      <c r="J26">
        <f>H26*G26</f>
        <v>24460920</v>
      </c>
    </row>
    <row r="27" spans="1:10">
      <c r="A27">
        <v>42674</v>
      </c>
      <c r="B27" t="s">
        <v>317</v>
      </c>
      <c r="C27" t="s">
        <v>318</v>
      </c>
      <c r="D27">
        <v>292125</v>
      </c>
      <c r="E27"/>
    </row>
    <row r="28" spans="1:10">
      <c r="E28">
        <f>G26-D27</f>
        <v>24168795</v>
      </c>
      <c r="G28">
        <f>G26-D27</f>
        <v>24168795</v>
      </c>
      <c r="H28">
        <v>1</v>
      </c>
      <c r="J28">
        <f>H28*G28</f>
        <v>24168795</v>
      </c>
    </row>
    <row r="29" spans="1:10">
      <c r="A29">
        <v>42704</v>
      </c>
      <c r="B29" t="s">
        <v>319</v>
      </c>
      <c r="C29" t="s">
        <v>320</v>
      </c>
      <c r="D29">
        <v>286754</v>
      </c>
      <c r="E29"/>
    </row>
    <row r="30" spans="1:10">
      <c r="E30">
        <f>G28-D29</f>
        <v>23882041</v>
      </c>
      <c r="G30">
        <f>G28-D29</f>
        <v>23882041</v>
      </c>
      <c r="H30">
        <v>1</v>
      </c>
      <c r="J30">
        <f>H30*G30</f>
        <v>23882041</v>
      </c>
    </row>
    <row r="31" spans="1:10">
      <c r="A31">
        <v>42383</v>
      </c>
      <c r="B31" t="s">
        <v>321</v>
      </c>
      <c r="C31" t="s">
        <v>322</v>
      </c>
      <c r="D31">
        <v>5000000</v>
      </c>
      <c r="E31"/>
    </row>
    <row r="32" spans="1:10">
      <c r="A32">
        <v>42383</v>
      </c>
      <c r="B32" t="s">
        <v>323</v>
      </c>
      <c r="C32" t="s">
        <v>322</v>
      </c>
      <c r="D32">
        <v>5000000</v>
      </c>
      <c r="E32"/>
    </row>
    <row r="33" spans="1:10">
      <c r="E33">
        <f>G30-D31-D32</f>
        <v>13882041</v>
      </c>
      <c r="G33">
        <f>G30-D31-D32</f>
        <v>13882041</v>
      </c>
      <c r="H33">
        <v>6</v>
      </c>
      <c r="J33">
        <f>H33*G33</f>
        <v>83292246</v>
      </c>
    </row>
    <row r="34" spans="1:10">
      <c r="A34">
        <v>42389</v>
      </c>
      <c r="B34" t="s">
        <v>324</v>
      </c>
      <c r="C34" t="s">
        <v>325</v>
      </c>
      <c r="D34">
        <v>2000000</v>
      </c>
      <c r="E34"/>
    </row>
    <row r="35" spans="1:10">
      <c r="A35">
        <v>42389</v>
      </c>
      <c r="B35" t="s">
        <v>326</v>
      </c>
      <c r="C35" t="s">
        <v>325</v>
      </c>
      <c r="D35">
        <v>1200000</v>
      </c>
      <c r="E35"/>
    </row>
    <row r="36" spans="1:10">
      <c r="E36">
        <f>G33-D34-D35</f>
        <v>10682041</v>
      </c>
      <c r="G36">
        <f>G33-D34-D35</f>
        <v>10682041</v>
      </c>
      <c r="H36">
        <v>44</v>
      </c>
      <c r="J36">
        <f>H36*G36</f>
        <v>470009804</v>
      </c>
    </row>
    <row r="46" spans="1:10">
      <c r="A46" s="1" t="s">
        <v>41</v>
      </c>
    </row>
    <row r="47" spans="1:10">
      <c r="A47" s="1" t="s">
        <v>7</v>
      </c>
      <c r="B47" s="1" t="s">
        <v>8</v>
      </c>
      <c r="C47" s="1" t="s">
        <v>9</v>
      </c>
      <c r="D47" s="1" t="s">
        <v>10</v>
      </c>
      <c r="F47" s="1" t="s">
        <v>11</v>
      </c>
      <c r="H47" s="1" t="s">
        <v>12</v>
      </c>
      <c r="I47" s="1" t="s">
        <v>13</v>
      </c>
    </row>
    <row r="48" spans="1:10">
      <c r="D48" s="1" t="s">
        <v>14</v>
      </c>
      <c r="E48" s="1" t="s">
        <v>15</v>
      </c>
      <c r="F48" s="1" t="s">
        <v>14</v>
      </c>
      <c r="G48" s="1" t="s">
        <v>15</v>
      </c>
      <c r="I48" s="1" t="s">
        <v>14</v>
      </c>
      <c r="J48" s="1" t="s">
        <v>15</v>
      </c>
    </row>
    <row r="49" spans="1:10">
      <c r="A49">
        <v>42431</v>
      </c>
      <c r="B49" t="s">
        <v>212</v>
      </c>
      <c r="C49" t="s">
        <v>327</v>
      </c>
      <c r="D49"/>
      <c r="E49">
        <v>100000000</v>
      </c>
    </row>
    <row r="50" spans="1:10">
      <c r="E50">
        <f>G36+E49</f>
        <v>110682041</v>
      </c>
      <c r="G50">
        <f>G36+E49</f>
        <v>110682041</v>
      </c>
      <c r="H50">
        <v>30</v>
      </c>
      <c r="J50">
        <f>H50*G50</f>
        <v>3320461230</v>
      </c>
    </row>
    <row r="60" spans="1:10">
      <c r="A60" s="1" t="s">
        <v>46</v>
      </c>
    </row>
    <row r="61" spans="1:10">
      <c r="A61" s="1" t="s">
        <v>7</v>
      </c>
      <c r="B61" s="1" t="s">
        <v>8</v>
      </c>
      <c r="C61" s="1" t="s">
        <v>9</v>
      </c>
      <c r="D61" s="1" t="s">
        <v>10</v>
      </c>
      <c r="F61" s="1" t="s">
        <v>11</v>
      </c>
      <c r="H61" s="1" t="s">
        <v>12</v>
      </c>
      <c r="I61" s="1" t="s">
        <v>13</v>
      </c>
    </row>
    <row r="62" spans="1:10">
      <c r="D62" s="1" t="s">
        <v>14</v>
      </c>
      <c r="E62" s="1" t="s">
        <v>15</v>
      </c>
      <c r="F62" s="1" t="s">
        <v>14</v>
      </c>
      <c r="G62" s="1" t="s">
        <v>15</v>
      </c>
      <c r="I62" s="1" t="s">
        <v>14</v>
      </c>
      <c r="J62" s="1" t="s">
        <v>15</v>
      </c>
    </row>
    <row r="63" spans="1:10">
      <c r="A63">
        <v>42404</v>
      </c>
      <c r="B63" t="s">
        <v>191</v>
      </c>
      <c r="C63" t="s">
        <v>328</v>
      </c>
      <c r="D63">
        <v>8000000</v>
      </c>
      <c r="E63"/>
    </row>
    <row r="64" spans="1:10">
      <c r="A64">
        <v>42404</v>
      </c>
      <c r="B64" t="s">
        <v>193</v>
      </c>
      <c r="C64" t="s">
        <v>328</v>
      </c>
      <c r="D64">
        <v>100000000</v>
      </c>
      <c r="E64"/>
    </row>
    <row r="65" spans="1:10">
      <c r="A65">
        <v>42412</v>
      </c>
      <c r="B65" t="s">
        <v>329</v>
      </c>
      <c r="C65" t="s">
        <v>328</v>
      </c>
      <c r="D65">
        <v>800000</v>
      </c>
      <c r="E65"/>
    </row>
    <row r="66" spans="1:10">
      <c r="E66">
        <f>G50-D63-D64-D65</f>
        <v>1882041</v>
      </c>
      <c r="G66">
        <f>G50-D63-D64-D65</f>
        <v>1882041</v>
      </c>
      <c r="H66">
        <v>35</v>
      </c>
      <c r="J66">
        <f>H66*G66</f>
        <v>65871435</v>
      </c>
    </row>
    <row r="76" spans="1:10">
      <c r="A76" s="1" t="s">
        <v>48</v>
      </c>
    </row>
    <row r="77" spans="1:10">
      <c r="A77" s="1" t="s">
        <v>7</v>
      </c>
      <c r="B77" s="1" t="s">
        <v>8</v>
      </c>
      <c r="C77" s="1" t="s">
        <v>9</v>
      </c>
      <c r="D77" s="1" t="s">
        <v>10</v>
      </c>
      <c r="F77" s="1" t="s">
        <v>11</v>
      </c>
      <c r="H77" s="1" t="s">
        <v>12</v>
      </c>
      <c r="I77" s="1" t="s">
        <v>13</v>
      </c>
    </row>
    <row r="78" spans="1:10">
      <c r="D78" s="1" t="s">
        <v>14</v>
      </c>
      <c r="E78" s="1" t="s">
        <v>15</v>
      </c>
      <c r="F78" s="1" t="s">
        <v>14</v>
      </c>
      <c r="G78" s="1" t="s">
        <v>15</v>
      </c>
      <c r="I78" s="1" t="s">
        <v>14</v>
      </c>
      <c r="J78" s="1" t="s">
        <v>15</v>
      </c>
    </row>
    <row r="79" spans="1:10">
      <c r="A79">
        <v>42556</v>
      </c>
      <c r="B79" t="s">
        <v>191</v>
      </c>
      <c r="C79" t="s">
        <v>330</v>
      </c>
      <c r="D79">
        <v>31386301</v>
      </c>
      <c r="E79"/>
    </row>
    <row r="80" spans="1:10">
      <c r="A80">
        <v>42556</v>
      </c>
      <c r="B80" t="s">
        <v>191</v>
      </c>
      <c r="C80" t="s">
        <v>330</v>
      </c>
      <c r="D80">
        <v>2739726</v>
      </c>
      <c r="E80"/>
    </row>
    <row r="81" spans="1:10">
      <c r="A81">
        <v>42556</v>
      </c>
      <c r="B81" t="s">
        <v>193</v>
      </c>
      <c r="C81" t="s">
        <v>330</v>
      </c>
      <c r="D81">
        <v>400000000</v>
      </c>
      <c r="E81"/>
    </row>
    <row r="82" spans="1:10">
      <c r="A82">
        <v>42556</v>
      </c>
      <c r="B82" t="s">
        <v>193</v>
      </c>
      <c r="C82" t="s">
        <v>330</v>
      </c>
      <c r="D82">
        <v>100000000</v>
      </c>
      <c r="E82"/>
    </row>
    <row r="83" spans="1:10">
      <c r="D83">
        <f>(G66-D79-D80-D81-D82)*-1</f>
        <v>532243986</v>
      </c>
      <c r="F83">
        <f>(G66-D79-D80-D81-D82)*-1</f>
        <v>532243986</v>
      </c>
      <c r="H83">
        <v>25</v>
      </c>
      <c r="I83">
        <f>H83*F83</f>
        <v>13306099650</v>
      </c>
    </row>
    <row r="88" spans="1:10">
      <c r="B88" s="1" t="s">
        <v>96</v>
      </c>
      <c r="I88">
        <v>13306099650</v>
      </c>
    </row>
    <row r="90" spans="1:10">
      <c r="B90" s="1" t="s">
        <v>31</v>
      </c>
      <c r="I90">
        <v>2956911.0333333</v>
      </c>
    </row>
    <row r="92" spans="1:10">
      <c r="B92" s="1" t="s">
        <v>32</v>
      </c>
      <c r="I92">
        <v>3338340</v>
      </c>
    </row>
    <row r="94" spans="1:10">
      <c r="B94" s="1" t="s">
        <v>33</v>
      </c>
      <c r="I94">
        <v>-381428.96666667</v>
      </c>
    </row>
    <row r="96" spans="1:10">
      <c r="B96" s="1" t="s">
        <v>4</v>
      </c>
      <c r="I96">
        <v>15022530000.0</v>
      </c>
    </row>
    <row r="98" spans="1:10">
      <c r="B98" s="1" t="s">
        <v>5</v>
      </c>
      <c r="I98">
        <v>1716430350.0</v>
      </c>
    </row>
    <row r="108" spans="1:10">
      <c r="A108" s="1" t="s">
        <v>50</v>
      </c>
    </row>
    <row r="109" spans="1:10">
      <c r="A109" s="1" t="s">
        <v>7</v>
      </c>
      <c r="B109" s="1" t="s">
        <v>8</v>
      </c>
      <c r="C109" s="1" t="s">
        <v>9</v>
      </c>
      <c r="D109" s="1" t="s">
        <v>10</v>
      </c>
      <c r="F109" s="1" t="s">
        <v>11</v>
      </c>
      <c r="H109" s="1" t="s">
        <v>12</v>
      </c>
      <c r="I109" s="1" t="s">
        <v>13</v>
      </c>
    </row>
    <row r="110" spans="1:10">
      <c r="D110" s="1" t="s">
        <v>14</v>
      </c>
      <c r="E110" s="1" t="s">
        <v>15</v>
      </c>
      <c r="F110" s="1" t="s">
        <v>14</v>
      </c>
      <c r="G110" s="1" t="s">
        <v>15</v>
      </c>
      <c r="I110" s="1" t="s">
        <v>14</v>
      </c>
      <c r="J110" s="1" t="s">
        <v>15</v>
      </c>
    </row>
    <row r="111" spans="1:10">
      <c r="A111">
        <v>42374</v>
      </c>
      <c r="B111" t="s">
        <v>18</v>
      </c>
      <c r="C111" t="s">
        <v>331</v>
      </c>
      <c r="D111">
        <v>5292758</v>
      </c>
      <c r="E111"/>
    </row>
    <row r="112" spans="1:10">
      <c r="D112">
        <f>F83+D111</f>
        <v>537536744</v>
      </c>
      <c r="F112">
        <f>F83+D111</f>
        <v>537536744</v>
      </c>
      <c r="H112">
        <v>36</v>
      </c>
      <c r="I112">
        <f>H112*F112</f>
        <v>19351322784</v>
      </c>
    </row>
    <row r="117" spans="1:10">
      <c r="B117" s="1" t="s">
        <v>96</v>
      </c>
      <c r="I117">
        <v>19351322784</v>
      </c>
    </row>
    <row r="119" spans="1:10">
      <c r="B119" s="1" t="s">
        <v>31</v>
      </c>
      <c r="I119">
        <v>4300293.952</v>
      </c>
    </row>
    <row r="121" spans="1:10">
      <c r="B121" s="1" t="s">
        <v>32</v>
      </c>
      <c r="I121">
        <v>3338340</v>
      </c>
    </row>
    <row r="123" spans="1:10">
      <c r="B123" s="1" t="s">
        <v>33</v>
      </c>
      <c r="I123">
        <v>961953.952</v>
      </c>
    </row>
    <row r="125" spans="1:10">
      <c r="B125" s="1" t="s">
        <v>4</v>
      </c>
      <c r="I125">
        <v>15022530000.0</v>
      </c>
    </row>
    <row r="127" spans="1:10">
      <c r="B127" s="1" t="s">
        <v>5</v>
      </c>
      <c r="I127">
        <v>-4328792784.0</v>
      </c>
    </row>
    <row r="137" spans="1:10">
      <c r="A137" s="1" t="s">
        <v>52</v>
      </c>
    </row>
    <row r="138" spans="1:10">
      <c r="A138" s="1" t="s">
        <v>7</v>
      </c>
      <c r="B138" s="1" t="s">
        <v>8</v>
      </c>
      <c r="C138" s="1" t="s">
        <v>9</v>
      </c>
      <c r="D138" s="1" t="s">
        <v>10</v>
      </c>
      <c r="F138" s="1" t="s">
        <v>11</v>
      </c>
      <c r="H138" s="1" t="s">
        <v>12</v>
      </c>
      <c r="I138" s="1" t="s">
        <v>13</v>
      </c>
    </row>
    <row r="139" spans="1:10">
      <c r="D139" s="1" t="s">
        <v>14</v>
      </c>
      <c r="E139" s="1" t="s">
        <v>15</v>
      </c>
      <c r="F139" s="1" t="s">
        <v>14</v>
      </c>
      <c r="G139" s="1" t="s">
        <v>15</v>
      </c>
      <c r="I139" s="1" t="s">
        <v>14</v>
      </c>
      <c r="J139" s="1" t="s">
        <v>15</v>
      </c>
    </row>
    <row r="140" spans="1:10">
      <c r="A140">
        <v>42556</v>
      </c>
      <c r="B140" t="s">
        <v>34</v>
      </c>
      <c r="C140" t="s">
        <v>332</v>
      </c>
      <c r="D140"/>
      <c r="E140">
        <v>34808743</v>
      </c>
    </row>
    <row r="141" spans="1:10">
      <c r="A141">
        <v>42556</v>
      </c>
      <c r="B141" t="s">
        <v>18</v>
      </c>
      <c r="C141" t="s">
        <v>332</v>
      </c>
      <c r="D141">
        <v>5221311</v>
      </c>
      <c r="E141"/>
    </row>
    <row r="142" spans="1:10">
      <c r="A142">
        <v>42558</v>
      </c>
      <c r="B142" t="s">
        <v>333</v>
      </c>
      <c r="C142" t="s">
        <v>332</v>
      </c>
      <c r="D142">
        <v>3138630</v>
      </c>
      <c r="E142"/>
    </row>
    <row r="143" spans="1:10">
      <c r="A143">
        <v>42558</v>
      </c>
      <c r="B143" t="s">
        <v>333</v>
      </c>
      <c r="C143" t="s">
        <v>332</v>
      </c>
      <c r="D143">
        <v>273973</v>
      </c>
      <c r="E143"/>
    </row>
    <row r="144" spans="1:10">
      <c r="D144">
        <f>(-(F112)+E140-D141-D142-D143)*-1</f>
        <v>511361915</v>
      </c>
      <c r="F144">
        <f>(-(F112)+E140-D141-D142-D143)*-1</f>
        <v>511361915</v>
      </c>
      <c r="H144">
        <v>25</v>
      </c>
      <c r="I144">
        <f>H144*F144</f>
        <v>12784047875</v>
      </c>
    </row>
    <row r="149" spans="1:10">
      <c r="B149" s="1" t="s">
        <v>96</v>
      </c>
      <c r="I149">
        <v>12784047875</v>
      </c>
    </row>
    <row r="151" spans="1:10">
      <c r="B151" s="1" t="s">
        <v>31</v>
      </c>
      <c r="I151">
        <v>2840899.5277778</v>
      </c>
    </row>
    <row r="153" spans="1:10">
      <c r="B153" s="1" t="s">
        <v>32</v>
      </c>
      <c r="I153">
        <v>3338340</v>
      </c>
    </row>
    <row r="155" spans="1:10">
      <c r="B155" s="1" t="s">
        <v>33</v>
      </c>
      <c r="I155">
        <v>-497440.47222222</v>
      </c>
    </row>
    <row r="157" spans="1:10">
      <c r="B157" s="1" t="s">
        <v>4</v>
      </c>
      <c r="I157">
        <v>15022530000.0</v>
      </c>
    </row>
    <row r="159" spans="1:10">
      <c r="B159" s="1" t="s">
        <v>5</v>
      </c>
      <c r="I159">
        <v>2238482125.0</v>
      </c>
    </row>
    <row r="169" spans="1:10">
      <c r="A169" s="1" t="s">
        <v>70</v>
      </c>
    </row>
    <row r="170" spans="1:10">
      <c r="A170" s="1" t="s">
        <v>7</v>
      </c>
      <c r="B170" s="1" t="s">
        <v>8</v>
      </c>
      <c r="C170" s="1" t="s">
        <v>9</v>
      </c>
      <c r="D170" s="1" t="s">
        <v>10</v>
      </c>
      <c r="F170" s="1" t="s">
        <v>11</v>
      </c>
      <c r="H170" s="1" t="s">
        <v>12</v>
      </c>
      <c r="I170" s="1" t="s">
        <v>13</v>
      </c>
    </row>
    <row r="171" spans="1:10">
      <c r="D171" s="1" t="s">
        <v>14</v>
      </c>
      <c r="E171" s="1" t="s">
        <v>15</v>
      </c>
      <c r="F171" s="1" t="s">
        <v>14</v>
      </c>
      <c r="G171" s="1" t="s">
        <v>15</v>
      </c>
      <c r="I171" s="1" t="s">
        <v>14</v>
      </c>
      <c r="J171" s="1" t="s">
        <v>15</v>
      </c>
    </row>
    <row r="172" spans="1:10">
      <c r="A172">
        <v>42380</v>
      </c>
      <c r="B172" t="s">
        <v>334</v>
      </c>
      <c r="C172" t="s">
        <v>335</v>
      </c>
      <c r="D172">
        <v>5000000</v>
      </c>
      <c r="E172"/>
    </row>
    <row r="173" spans="1:10">
      <c r="A173">
        <v>42380</v>
      </c>
      <c r="B173" t="s">
        <v>334</v>
      </c>
      <c r="C173" t="s">
        <v>335</v>
      </c>
      <c r="D173">
        <v>5000000</v>
      </c>
      <c r="E173"/>
    </row>
    <row r="174" spans="1:10">
      <c r="D174">
        <f>F144+D172+D173</f>
        <v>521361915</v>
      </c>
      <c r="F174">
        <f>F144+D172+D173</f>
        <v>521361915</v>
      </c>
      <c r="H174">
        <v>2</v>
      </c>
      <c r="I174">
        <f>H174*F174</f>
        <v>1042723830</v>
      </c>
    </row>
    <row r="175" spans="1:10">
      <c r="A175">
        <v>42584</v>
      </c>
      <c r="B175" t="s">
        <v>212</v>
      </c>
      <c r="C175" t="s">
        <v>336</v>
      </c>
      <c r="D175"/>
      <c r="E175">
        <v>500000000</v>
      </c>
    </row>
    <row r="176" spans="1:10">
      <c r="D176">
        <f>(-(F174)+E175)*-1</f>
        <v>21361915</v>
      </c>
      <c r="F176">
        <f>(-(F174)+E175)*-1</f>
        <v>21361915</v>
      </c>
      <c r="H176">
        <v>90</v>
      </c>
      <c r="I176">
        <f>H176*F176</f>
        <v>1922572350</v>
      </c>
    </row>
    <row r="181" spans="1:10">
      <c r="B181" s="1" t="s">
        <v>96</v>
      </c>
      <c r="I181">
        <v>2965296180</v>
      </c>
    </row>
    <row r="183" spans="1:10">
      <c r="B183" s="1" t="s">
        <v>31</v>
      </c>
      <c r="I183">
        <v>658954.70666667</v>
      </c>
    </row>
    <row r="185" spans="1:10">
      <c r="B185" s="1" t="s">
        <v>32</v>
      </c>
      <c r="I185">
        <v>3338340</v>
      </c>
    </row>
    <row r="187" spans="1:10">
      <c r="B187" s="1" t="s">
        <v>33</v>
      </c>
      <c r="I187">
        <v>-2679385.2933333</v>
      </c>
    </row>
    <row r="189" spans="1:10">
      <c r="B189" s="1" t="s">
        <v>4</v>
      </c>
      <c r="I189">
        <v>15022530000.0</v>
      </c>
    </row>
    <row r="191" spans="1:10">
      <c r="B191" s="1" t="s">
        <v>5</v>
      </c>
      <c r="I191">
        <v>12057233820.0</v>
      </c>
    </row>
    <row r="201" spans="1:10">
      <c r="A201" s="1" t="s">
        <v>119</v>
      </c>
    </row>
    <row r="202" spans="1:10">
      <c r="A202" s="1" t="s">
        <v>7</v>
      </c>
      <c r="B202" s="1" t="s">
        <v>8</v>
      </c>
      <c r="C202" s="1" t="s">
        <v>9</v>
      </c>
      <c r="D202" s="1" t="s">
        <v>10</v>
      </c>
      <c r="F202" s="1" t="s">
        <v>11</v>
      </c>
      <c r="H202" s="1" t="s">
        <v>12</v>
      </c>
      <c r="I202" s="1" t="s">
        <v>13</v>
      </c>
    </row>
    <row r="203" spans="1:10">
      <c r="D203" s="1" t="s">
        <v>14</v>
      </c>
      <c r="E203" s="1" t="s">
        <v>15</v>
      </c>
      <c r="F203" s="1" t="s">
        <v>14</v>
      </c>
      <c r="G203" s="1" t="s">
        <v>15</v>
      </c>
      <c r="I203" s="1" t="s">
        <v>14</v>
      </c>
      <c r="J203" s="1" t="s">
        <v>15</v>
      </c>
    </row>
    <row r="204" spans="1:10">
      <c r="A204">
        <v>42381</v>
      </c>
      <c r="B204" t="s">
        <v>337</v>
      </c>
      <c r="C204" t="s">
        <v>338</v>
      </c>
      <c r="D204">
        <v>5000000</v>
      </c>
      <c r="E204"/>
    </row>
    <row r="205" spans="1:10">
      <c r="D205">
        <f>F176+D204</f>
        <v>26361915</v>
      </c>
      <c r="F205">
        <f>F176+D204</f>
        <v>26361915</v>
      </c>
      <c r="H205">
        <v>62</v>
      </c>
      <c r="I205">
        <f>H205*F205</f>
        <v>1634438730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B1"/>
    <mergeCell ref="D2:D2"/>
    <mergeCell ref="F2:G2"/>
    <mergeCell ref="I2:J2"/>
    <mergeCell ref="A46:B46"/>
    <mergeCell ref="D47:D47"/>
    <mergeCell ref="F47:G47"/>
    <mergeCell ref="I47:J47"/>
    <mergeCell ref="A60:B60"/>
    <mergeCell ref="D61:D61"/>
    <mergeCell ref="F61:G61"/>
    <mergeCell ref="I61:J61"/>
    <mergeCell ref="A76:B76"/>
    <mergeCell ref="D77:D77"/>
    <mergeCell ref="F77:G77"/>
    <mergeCell ref="I77:J77"/>
    <mergeCell ref="A108:B108"/>
    <mergeCell ref="D109:D109"/>
    <mergeCell ref="F109:G109"/>
    <mergeCell ref="I109:J109"/>
    <mergeCell ref="A137:B137"/>
    <mergeCell ref="D138:D138"/>
    <mergeCell ref="F138:G138"/>
    <mergeCell ref="I138:J138"/>
    <mergeCell ref="A169:B169"/>
    <mergeCell ref="D170:D170"/>
    <mergeCell ref="F170:G170"/>
    <mergeCell ref="I170:J170"/>
    <mergeCell ref="A201:B201"/>
    <mergeCell ref="D202:D202"/>
    <mergeCell ref="F202:G202"/>
    <mergeCell ref="I202:J202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J373"/>
  <sheetViews>
    <sheetView tabSelected="0" workbookViewId="0" showGridLines="true" showRowColHeaders="1">
      <selection activeCell="J359" sqref="J359"/>
    </sheetView>
  </sheetViews>
  <sheetFormatPr defaultRowHeight="14.4" outlineLevelRow="0" outlineLevelCol="0"/>
  <sheetData>
    <row r="1" spans="1:10">
      <c r="A1" s="1" t="s">
        <v>37</v>
      </c>
    </row>
    <row r="2" spans="1:10">
      <c r="A2" s="1" t="s">
        <v>7</v>
      </c>
      <c r="B2" s="1" t="s">
        <v>8</v>
      </c>
      <c r="C2" s="1" t="s">
        <v>9</v>
      </c>
      <c r="D2" s="1" t="s">
        <v>10</v>
      </c>
      <c r="F2" s="1" t="s">
        <v>11</v>
      </c>
      <c r="H2" s="1" t="s">
        <v>12</v>
      </c>
      <c r="I2" s="1" t="s">
        <v>13</v>
      </c>
    </row>
    <row r="3" spans="1:10">
      <c r="D3" s="1" t="s">
        <v>14</v>
      </c>
      <c r="E3" s="1" t="s">
        <v>15</v>
      </c>
      <c r="F3" s="1" t="s">
        <v>14</v>
      </c>
      <c r="G3" s="1" t="s">
        <v>15</v>
      </c>
      <c r="I3" s="1" t="s">
        <v>14</v>
      </c>
      <c r="J3" s="1" t="s">
        <v>15</v>
      </c>
    </row>
    <row r="4" spans="1:10">
      <c r="A4">
        <v>42051</v>
      </c>
      <c r="B4" t="s">
        <v>339</v>
      </c>
      <c r="C4" t="s">
        <v>340</v>
      </c>
      <c r="D4">
        <v>5000000</v>
      </c>
      <c r="E4"/>
    </row>
    <row r="5" spans="1:10">
      <c r="A5">
        <v>42051</v>
      </c>
      <c r="B5" t="s">
        <v>341</v>
      </c>
      <c r="C5" t="s">
        <v>340</v>
      </c>
      <c r="D5">
        <v>5000000</v>
      </c>
      <c r="E5"/>
    </row>
    <row r="6" spans="1:10">
      <c r="E6">
        <f>26827685-D4-D5</f>
        <v>16827685</v>
      </c>
      <c r="G6">
        <f>26827685-D4-D5</f>
        <v>16827685</v>
      </c>
      <c r="H6">
        <v>4</v>
      </c>
      <c r="J6">
        <f>H6*G6</f>
        <v>67310740</v>
      </c>
    </row>
    <row r="7" spans="1:10">
      <c r="A7">
        <v>42053</v>
      </c>
      <c r="B7" t="s">
        <v>342</v>
      </c>
      <c r="C7" t="s">
        <v>343</v>
      </c>
      <c r="D7">
        <v>1000000</v>
      </c>
      <c r="E7"/>
    </row>
    <row r="8" spans="1:10">
      <c r="A8">
        <v>42053</v>
      </c>
      <c r="B8" t="s">
        <v>344</v>
      </c>
      <c r="C8" t="s">
        <v>343</v>
      </c>
      <c r="D8">
        <v>200000</v>
      </c>
      <c r="E8"/>
    </row>
    <row r="9" spans="1:10">
      <c r="E9">
        <f>G6-D7-D8</f>
        <v>15627685</v>
      </c>
      <c r="G9">
        <f>G6-D7-D8</f>
        <v>15627685</v>
      </c>
      <c r="H9">
        <v>7</v>
      </c>
      <c r="J9">
        <f>H9*G9</f>
        <v>109393795</v>
      </c>
    </row>
    <row r="10" spans="1:10">
      <c r="A10">
        <v>42060</v>
      </c>
      <c r="B10" t="s">
        <v>345</v>
      </c>
      <c r="C10" t="s">
        <v>346</v>
      </c>
      <c r="D10">
        <v>3250000</v>
      </c>
      <c r="E10"/>
    </row>
    <row r="11" spans="1:10">
      <c r="E11">
        <f>G9-D10</f>
        <v>12377685</v>
      </c>
      <c r="G11">
        <f>G9-D10</f>
        <v>12377685</v>
      </c>
      <c r="H11">
        <v>1</v>
      </c>
      <c r="J11">
        <f>H11*G11</f>
        <v>12377685</v>
      </c>
    </row>
    <row r="12" spans="1:10">
      <c r="A12">
        <v>42061</v>
      </c>
      <c r="B12" t="s">
        <v>347</v>
      </c>
      <c r="C12" t="s">
        <v>348</v>
      </c>
      <c r="D12">
        <v>11000</v>
      </c>
      <c r="E12"/>
    </row>
    <row r="13" spans="1:10">
      <c r="E13">
        <f>G11-D12</f>
        <v>12366685</v>
      </c>
      <c r="G13">
        <f>G11-D12</f>
        <v>12366685</v>
      </c>
      <c r="H13">
        <v>1</v>
      </c>
      <c r="J13">
        <f>H13*G13</f>
        <v>12366685</v>
      </c>
    </row>
    <row r="14" spans="1:10">
      <c r="A14">
        <v>42062</v>
      </c>
      <c r="B14" t="s">
        <v>349</v>
      </c>
      <c r="C14" t="s">
        <v>350</v>
      </c>
      <c r="D14">
        <v>500000000</v>
      </c>
      <c r="E14"/>
    </row>
    <row r="15" spans="1:10">
      <c r="A15">
        <v>42062</v>
      </c>
      <c r="B15" t="s">
        <v>351</v>
      </c>
      <c r="C15" t="s">
        <v>350</v>
      </c>
      <c r="D15">
        <v>11000</v>
      </c>
      <c r="E15"/>
    </row>
    <row r="16" spans="1:10">
      <c r="D16">
        <f>(G13-D14-D15)*-1</f>
        <v>487644315</v>
      </c>
      <c r="F16">
        <f>(G13-D14-D15)*-1</f>
        <v>487644315</v>
      </c>
      <c r="H16">
        <v>1</v>
      </c>
      <c r="I16">
        <f>H16*F16</f>
        <v>487644315</v>
      </c>
    </row>
    <row r="17" spans="1:10">
      <c r="A17">
        <v>42062</v>
      </c>
      <c r="B17" t="s">
        <v>239</v>
      </c>
      <c r="C17" t="s">
        <v>352</v>
      </c>
      <c r="D17">
        <v>5500121</v>
      </c>
      <c r="E17"/>
    </row>
    <row r="18" spans="1:10">
      <c r="A18">
        <v>42066</v>
      </c>
      <c r="B18" t="s">
        <v>353</v>
      </c>
      <c r="C18" t="s">
        <v>352</v>
      </c>
      <c r="D18">
        <v>10000000</v>
      </c>
      <c r="E18"/>
    </row>
    <row r="19" spans="1:10">
      <c r="D19">
        <f>F16+D17+D18</f>
        <v>503144436</v>
      </c>
      <c r="F19">
        <f>F16+D17+D18</f>
        <v>503144436</v>
      </c>
      <c r="H19">
        <v>2</v>
      </c>
      <c r="I19">
        <f>H19*F19</f>
        <v>1006288872</v>
      </c>
    </row>
    <row r="24" spans="1:10">
      <c r="B24" s="1" t="s">
        <v>96</v>
      </c>
      <c r="I24">
        <v>1493933187</v>
      </c>
    </row>
    <row r="26" spans="1:10">
      <c r="B26" s="1" t="s">
        <v>31</v>
      </c>
      <c r="I26">
        <v>331985.15266667</v>
      </c>
    </row>
    <row r="28" spans="1:10">
      <c r="B28" s="1" t="s">
        <v>32</v>
      </c>
      <c r="I28">
        <v>3338340</v>
      </c>
    </row>
    <row r="30" spans="1:10">
      <c r="B30" s="1" t="s">
        <v>33</v>
      </c>
      <c r="I30">
        <v>-3006354.8473333</v>
      </c>
    </row>
    <row r="32" spans="1:10">
      <c r="B32" s="1" t="s">
        <v>4</v>
      </c>
      <c r="I32">
        <v>15022530000.0</v>
      </c>
    </row>
    <row r="34" spans="1:10">
      <c r="B34" s="1" t="s">
        <v>5</v>
      </c>
      <c r="I34">
        <v>13528596813.0</v>
      </c>
    </row>
    <row r="44" spans="1:10">
      <c r="A44" s="1" t="s">
        <v>41</v>
      </c>
    </row>
    <row r="45" spans="1:10">
      <c r="A45" s="1" t="s">
        <v>7</v>
      </c>
      <c r="B45" s="1" t="s">
        <v>8</v>
      </c>
      <c r="C45" s="1" t="s">
        <v>9</v>
      </c>
      <c r="D45" s="1" t="s">
        <v>10</v>
      </c>
      <c r="F45" s="1" t="s">
        <v>11</v>
      </c>
      <c r="H45" s="1" t="s">
        <v>12</v>
      </c>
      <c r="I45" s="1" t="s">
        <v>13</v>
      </c>
    </row>
    <row r="46" spans="1:10">
      <c r="D46" s="1" t="s">
        <v>14</v>
      </c>
      <c r="E46" s="1" t="s">
        <v>15</v>
      </c>
      <c r="F46" s="1" t="s">
        <v>14</v>
      </c>
      <c r="G46" s="1" t="s">
        <v>15</v>
      </c>
      <c r="I46" s="1" t="s">
        <v>14</v>
      </c>
      <c r="J46" s="1" t="s">
        <v>15</v>
      </c>
    </row>
    <row r="47" spans="1:10">
      <c r="A47">
        <v>42062</v>
      </c>
      <c r="B47" t="s">
        <v>354</v>
      </c>
      <c r="C47" t="s">
        <v>355</v>
      </c>
      <c r="D47">
        <v>769925</v>
      </c>
      <c r="E47"/>
    </row>
    <row r="48" spans="1:10">
      <c r="D48">
        <f>F19+D47</f>
        <v>503914361</v>
      </c>
      <c r="F48">
        <f>F19+D47</f>
        <v>503914361</v>
      </c>
      <c r="H48">
        <v>1</v>
      </c>
      <c r="I48">
        <f>H48*F48</f>
        <v>503914361</v>
      </c>
    </row>
    <row r="49" spans="1:10">
      <c r="A49">
        <v>42065</v>
      </c>
      <c r="B49" t="s">
        <v>239</v>
      </c>
      <c r="C49" t="s">
        <v>356</v>
      </c>
      <c r="D49">
        <v>110000</v>
      </c>
      <c r="E49"/>
    </row>
    <row r="50" spans="1:10">
      <c r="D50">
        <f>F48+D49</f>
        <v>504024361</v>
      </c>
      <c r="F50">
        <f>F48+D49</f>
        <v>504024361</v>
      </c>
      <c r="H50">
        <v>30</v>
      </c>
      <c r="I50">
        <f>H50*F50</f>
        <v>15120730830</v>
      </c>
    </row>
    <row r="55" spans="1:10">
      <c r="B55" s="1" t="s">
        <v>96</v>
      </c>
      <c r="I55">
        <v>15624645191</v>
      </c>
    </row>
    <row r="57" spans="1:10">
      <c r="B57" s="1" t="s">
        <v>31</v>
      </c>
      <c r="I57">
        <v>3472143.3757778</v>
      </c>
    </row>
    <row r="59" spans="1:10">
      <c r="B59" s="1" t="s">
        <v>32</v>
      </c>
      <c r="I59">
        <v>3338340</v>
      </c>
    </row>
    <row r="61" spans="1:10">
      <c r="B61" s="1" t="s">
        <v>33</v>
      </c>
      <c r="I61">
        <v>133803.37577778</v>
      </c>
    </row>
    <row r="63" spans="1:10">
      <c r="B63" s="1" t="s">
        <v>4</v>
      </c>
      <c r="I63">
        <v>15022530000.0</v>
      </c>
    </row>
    <row r="65" spans="1:10">
      <c r="B65" s="1" t="s">
        <v>5</v>
      </c>
      <c r="I65">
        <v>-602115191.0</v>
      </c>
    </row>
    <row r="75" spans="1:10">
      <c r="A75" s="1" t="s">
        <v>46</v>
      </c>
    </row>
    <row r="76" spans="1:10">
      <c r="A76" s="1" t="s">
        <v>7</v>
      </c>
      <c r="B76" s="1" t="s">
        <v>8</v>
      </c>
      <c r="C76" s="1" t="s">
        <v>9</v>
      </c>
      <c r="D76" s="1" t="s">
        <v>10</v>
      </c>
      <c r="F76" s="1" t="s">
        <v>11</v>
      </c>
      <c r="H76" s="1" t="s">
        <v>12</v>
      </c>
      <c r="I76" s="1" t="s">
        <v>13</v>
      </c>
    </row>
    <row r="77" spans="1:10">
      <c r="D77" s="1" t="s">
        <v>14</v>
      </c>
      <c r="E77" s="1" t="s">
        <v>15</v>
      </c>
      <c r="F77" s="1" t="s">
        <v>14</v>
      </c>
      <c r="G77" s="1" t="s">
        <v>15</v>
      </c>
      <c r="I77" s="1" t="s">
        <v>14</v>
      </c>
      <c r="J77" s="1" t="s">
        <v>15</v>
      </c>
    </row>
    <row r="78" spans="1:10">
      <c r="A78">
        <v>42094</v>
      </c>
      <c r="B78" t="s">
        <v>357</v>
      </c>
      <c r="C78" t="s">
        <v>358</v>
      </c>
      <c r="D78">
        <v>7171563</v>
      </c>
      <c r="E78"/>
    </row>
    <row r="79" spans="1:10">
      <c r="D79">
        <f>F50+D78</f>
        <v>511195924</v>
      </c>
      <c r="F79">
        <f>F50+D78</f>
        <v>511195924</v>
      </c>
      <c r="H79">
        <v>30</v>
      </c>
      <c r="I79">
        <f>H79*F79</f>
        <v>15335877720</v>
      </c>
    </row>
    <row r="84" spans="1:10">
      <c r="B84" s="1" t="s">
        <v>96</v>
      </c>
      <c r="I84">
        <v>15335877720</v>
      </c>
    </row>
    <row r="86" spans="1:10">
      <c r="B86" s="1" t="s">
        <v>31</v>
      </c>
      <c r="I86">
        <v>3407972.8266667</v>
      </c>
    </row>
    <row r="88" spans="1:10">
      <c r="B88" s="1" t="s">
        <v>32</v>
      </c>
      <c r="I88">
        <v>3338340</v>
      </c>
    </row>
    <row r="90" spans="1:10">
      <c r="B90" s="1" t="s">
        <v>33</v>
      </c>
      <c r="I90">
        <v>69632.826666667</v>
      </c>
    </row>
    <row r="92" spans="1:10">
      <c r="B92" s="1" t="s">
        <v>4</v>
      </c>
      <c r="I92">
        <v>15022530000.0</v>
      </c>
    </row>
    <row r="94" spans="1:10">
      <c r="B94" s="1" t="s">
        <v>5</v>
      </c>
      <c r="I94">
        <v>-313347720.0</v>
      </c>
    </row>
    <row r="104" spans="1:10">
      <c r="A104" s="1" t="s">
        <v>48</v>
      </c>
    </row>
    <row r="105" spans="1:10">
      <c r="A105" s="1" t="s">
        <v>7</v>
      </c>
      <c r="B105" s="1" t="s">
        <v>8</v>
      </c>
      <c r="C105" s="1" t="s">
        <v>9</v>
      </c>
      <c r="D105" s="1" t="s">
        <v>10</v>
      </c>
      <c r="F105" s="1" t="s">
        <v>11</v>
      </c>
      <c r="H105" s="1" t="s">
        <v>12</v>
      </c>
      <c r="I105" s="1" t="s">
        <v>13</v>
      </c>
    </row>
    <row r="106" spans="1:10">
      <c r="D106" s="1" t="s">
        <v>14</v>
      </c>
      <c r="E106" s="1" t="s">
        <v>15</v>
      </c>
      <c r="F106" s="1" t="s">
        <v>14</v>
      </c>
      <c r="G106" s="1" t="s">
        <v>15</v>
      </c>
      <c r="I106" s="1" t="s">
        <v>14</v>
      </c>
      <c r="J106" s="1" t="s">
        <v>15</v>
      </c>
    </row>
    <row r="107" spans="1:10">
      <c r="A107">
        <v>42124</v>
      </c>
      <c r="B107" t="s">
        <v>359</v>
      </c>
      <c r="C107" t="s">
        <v>360</v>
      </c>
      <c r="D107">
        <v>7030044</v>
      </c>
      <c r="E107"/>
    </row>
    <row r="108" spans="1:10">
      <c r="D108">
        <f>F79+D107</f>
        <v>518225968</v>
      </c>
      <c r="F108">
        <f>F79+D107</f>
        <v>518225968</v>
      </c>
      <c r="H108">
        <v>4</v>
      </c>
      <c r="I108">
        <f>H108*F108</f>
        <v>2072903872</v>
      </c>
    </row>
    <row r="109" spans="1:10">
      <c r="A109">
        <v>42128</v>
      </c>
      <c r="B109" t="s">
        <v>361</v>
      </c>
      <c r="C109" t="s">
        <v>362</v>
      </c>
      <c r="D109"/>
      <c r="E109">
        <v>520000000</v>
      </c>
    </row>
    <row r="110" spans="1:10">
      <c r="E110">
        <f>-(F108)+E109</f>
        <v>1774032</v>
      </c>
      <c r="G110">
        <f>-(F108)+E109</f>
        <v>1774032</v>
      </c>
      <c r="H110">
        <v>27</v>
      </c>
      <c r="J110">
        <f>H110*G110</f>
        <v>47898864</v>
      </c>
    </row>
    <row r="120" spans="1:10">
      <c r="A120" s="1" t="s">
        <v>50</v>
      </c>
    </row>
    <row r="121" spans="1:10">
      <c r="A121" s="1" t="s">
        <v>7</v>
      </c>
      <c r="B121" s="1" t="s">
        <v>8</v>
      </c>
      <c r="C121" s="1" t="s">
        <v>9</v>
      </c>
      <c r="D121" s="1" t="s">
        <v>10</v>
      </c>
      <c r="F121" s="1" t="s">
        <v>11</v>
      </c>
      <c r="H121" s="1" t="s">
        <v>12</v>
      </c>
      <c r="I121" s="1" t="s">
        <v>13</v>
      </c>
    </row>
    <row r="122" spans="1:10">
      <c r="D122" s="1" t="s">
        <v>14</v>
      </c>
      <c r="E122" s="1" t="s">
        <v>15</v>
      </c>
      <c r="F122" s="1" t="s">
        <v>14</v>
      </c>
      <c r="G122" s="1" t="s">
        <v>15</v>
      </c>
      <c r="I122" s="1" t="s">
        <v>14</v>
      </c>
      <c r="J122" s="1" t="s">
        <v>15</v>
      </c>
    </row>
    <row r="123" spans="1:10">
      <c r="A123">
        <v>42153</v>
      </c>
      <c r="B123" t="s">
        <v>363</v>
      </c>
      <c r="C123" t="s">
        <v>364</v>
      </c>
      <c r="D123">
        <v>951180</v>
      </c>
      <c r="E123"/>
    </row>
    <row r="124" spans="1:10">
      <c r="E124">
        <f>G110-D123</f>
        <v>822852</v>
      </c>
      <c r="G124">
        <f>G110-D123</f>
        <v>822852</v>
      </c>
      <c r="H124">
        <v>3</v>
      </c>
      <c r="J124">
        <f>H124*G124</f>
        <v>2468556</v>
      </c>
    </row>
    <row r="125" spans="1:10">
      <c r="A125">
        <v>42159</v>
      </c>
      <c r="B125" t="s">
        <v>365</v>
      </c>
      <c r="C125" t="s">
        <v>366</v>
      </c>
      <c r="D125">
        <v>31298630</v>
      </c>
      <c r="E125"/>
    </row>
    <row r="126" spans="1:10">
      <c r="A126">
        <v>42159</v>
      </c>
      <c r="B126" t="s">
        <v>367</v>
      </c>
      <c r="C126" t="s">
        <v>366</v>
      </c>
      <c r="D126">
        <v>400000000</v>
      </c>
      <c r="E126"/>
    </row>
    <row r="127" spans="1:10">
      <c r="A127">
        <v>42191</v>
      </c>
      <c r="B127" t="s">
        <v>368</v>
      </c>
      <c r="C127" t="s">
        <v>366</v>
      </c>
      <c r="D127">
        <v>3129863</v>
      </c>
      <c r="E127"/>
    </row>
    <row r="128" spans="1:10">
      <c r="D128">
        <f>(G124-D125-D126-D127)*-1</f>
        <v>433605641</v>
      </c>
      <c r="F128">
        <f>(G124-D125-D126-D127)*-1</f>
        <v>433605641</v>
      </c>
      <c r="H128">
        <v>27</v>
      </c>
      <c r="I128">
        <f>H128*F128</f>
        <v>11707352307</v>
      </c>
    </row>
    <row r="133" spans="1:10">
      <c r="B133" s="1" t="s">
        <v>96</v>
      </c>
      <c r="I133">
        <v>11707352307</v>
      </c>
    </row>
    <row r="135" spans="1:10">
      <c r="B135" s="1" t="s">
        <v>31</v>
      </c>
      <c r="I135">
        <v>2601633.846</v>
      </c>
    </row>
    <row r="137" spans="1:10">
      <c r="B137" s="1" t="s">
        <v>32</v>
      </c>
      <c r="I137">
        <v>3338340</v>
      </c>
    </row>
    <row r="139" spans="1:10">
      <c r="B139" s="1" t="s">
        <v>33</v>
      </c>
      <c r="I139">
        <v>-736706.154</v>
      </c>
    </row>
    <row r="141" spans="1:10">
      <c r="B141" s="1" t="s">
        <v>4</v>
      </c>
      <c r="I141">
        <v>15022530000.0</v>
      </c>
    </row>
    <row r="143" spans="1:10">
      <c r="B143" s="1" t="s">
        <v>5</v>
      </c>
      <c r="I143">
        <v>3315177693.0</v>
      </c>
    </row>
    <row r="153" spans="1:10">
      <c r="A153" s="1" t="s">
        <v>52</v>
      </c>
    </row>
    <row r="154" spans="1:10">
      <c r="A154" s="1" t="s">
        <v>7</v>
      </c>
      <c r="B154" s="1" t="s">
        <v>8</v>
      </c>
      <c r="C154" s="1" t="s">
        <v>9</v>
      </c>
      <c r="D154" s="1" t="s">
        <v>10</v>
      </c>
      <c r="F154" s="1" t="s">
        <v>11</v>
      </c>
      <c r="H154" s="1" t="s">
        <v>12</v>
      </c>
      <c r="I154" s="1" t="s">
        <v>13</v>
      </c>
    </row>
    <row r="155" spans="1:10">
      <c r="D155" s="1" t="s">
        <v>14</v>
      </c>
      <c r="E155" s="1" t="s">
        <v>15</v>
      </c>
      <c r="F155" s="1" t="s">
        <v>14</v>
      </c>
      <c r="G155" s="1" t="s">
        <v>15</v>
      </c>
      <c r="I155" s="1" t="s">
        <v>14</v>
      </c>
      <c r="J155" s="1" t="s">
        <v>15</v>
      </c>
    </row>
    <row r="156" spans="1:10">
      <c r="A156">
        <v>42185</v>
      </c>
      <c r="B156" t="s">
        <v>369</v>
      </c>
      <c r="C156" t="s">
        <v>370</v>
      </c>
      <c r="D156">
        <v>5328237</v>
      </c>
      <c r="E156"/>
    </row>
    <row r="157" spans="1:10">
      <c r="D157">
        <f>F128+D156</f>
        <v>438933878</v>
      </c>
      <c r="F157">
        <f>F128+D156</f>
        <v>438933878</v>
      </c>
      <c r="H157">
        <v>6</v>
      </c>
      <c r="I157">
        <f>H157*F157</f>
        <v>2633603268</v>
      </c>
    </row>
    <row r="158" spans="1:10">
      <c r="A158">
        <v>42191</v>
      </c>
      <c r="B158" t="s">
        <v>371</v>
      </c>
      <c r="C158" t="s">
        <v>372</v>
      </c>
      <c r="D158"/>
      <c r="E158">
        <v>34712329</v>
      </c>
    </row>
    <row r="159" spans="1:10">
      <c r="A159">
        <v>42191</v>
      </c>
      <c r="B159" t="s">
        <v>18</v>
      </c>
      <c r="C159" t="s">
        <v>372</v>
      </c>
      <c r="D159">
        <v>5206849</v>
      </c>
      <c r="E159"/>
    </row>
    <row r="160" spans="1:10">
      <c r="D160">
        <f>(-(F157)+E158-D159)*-1</f>
        <v>409428398</v>
      </c>
      <c r="F160">
        <f>(-(F157)+E158-D159)*-1</f>
        <v>409428398</v>
      </c>
      <c r="H160">
        <v>7</v>
      </c>
      <c r="I160">
        <f>H160*F160</f>
        <v>2865998786</v>
      </c>
    </row>
    <row r="161" spans="1:10">
      <c r="A161">
        <v>42198</v>
      </c>
      <c r="B161" t="s">
        <v>373</v>
      </c>
      <c r="C161" t="s">
        <v>374</v>
      </c>
      <c r="D161"/>
      <c r="E161">
        <v>400000000</v>
      </c>
    </row>
    <row r="162" spans="1:10">
      <c r="D162">
        <f>(-(F160)+E161)*-1</f>
        <v>9428398</v>
      </c>
      <c r="F162">
        <f>(-(F160)+E161)*-1</f>
        <v>9428398</v>
      </c>
      <c r="H162">
        <v>18</v>
      </c>
      <c r="I162">
        <f>H162*F162</f>
        <v>169711164</v>
      </c>
    </row>
    <row r="167" spans="1:10">
      <c r="B167" s="1" t="s">
        <v>96</v>
      </c>
      <c r="I167">
        <v>5669313218</v>
      </c>
    </row>
    <row r="169" spans="1:10">
      <c r="B169" s="1" t="s">
        <v>31</v>
      </c>
      <c r="I169">
        <v>1259847.3817778</v>
      </c>
    </row>
    <row r="171" spans="1:10">
      <c r="B171" s="1" t="s">
        <v>32</v>
      </c>
      <c r="I171">
        <v>3338340</v>
      </c>
    </row>
    <row r="173" spans="1:10">
      <c r="B173" s="1" t="s">
        <v>33</v>
      </c>
      <c r="I173">
        <v>-2078492.6182222</v>
      </c>
    </row>
    <row r="175" spans="1:10">
      <c r="B175" s="1" t="s">
        <v>4</v>
      </c>
      <c r="I175">
        <v>15022530000.0</v>
      </c>
    </row>
    <row r="177" spans="1:10">
      <c r="B177" s="1" t="s">
        <v>5</v>
      </c>
      <c r="I177">
        <v>9353216782.0</v>
      </c>
    </row>
    <row r="187" spans="1:10">
      <c r="A187" s="1" t="s">
        <v>70</v>
      </c>
    </row>
    <row r="188" spans="1:10">
      <c r="A188" s="1" t="s">
        <v>7</v>
      </c>
      <c r="B188" s="1" t="s">
        <v>8</v>
      </c>
      <c r="C188" s="1" t="s">
        <v>9</v>
      </c>
      <c r="D188" s="1" t="s">
        <v>10</v>
      </c>
      <c r="F188" s="1" t="s">
        <v>11</v>
      </c>
      <c r="H188" s="1" t="s">
        <v>12</v>
      </c>
      <c r="I188" s="1" t="s">
        <v>13</v>
      </c>
    </row>
    <row r="189" spans="1:10">
      <c r="D189" s="1" t="s">
        <v>14</v>
      </c>
      <c r="E189" s="1" t="s">
        <v>15</v>
      </c>
      <c r="F189" s="1" t="s">
        <v>14</v>
      </c>
      <c r="G189" s="1" t="s">
        <v>15</v>
      </c>
      <c r="I189" s="1" t="s">
        <v>14</v>
      </c>
      <c r="J189" s="1" t="s">
        <v>15</v>
      </c>
    </row>
    <row r="190" spans="1:10">
      <c r="A190">
        <v>42216</v>
      </c>
      <c r="B190" t="s">
        <v>375</v>
      </c>
      <c r="C190" t="s">
        <v>376</v>
      </c>
      <c r="D190">
        <v>2638266</v>
      </c>
      <c r="E190"/>
    </row>
    <row r="191" spans="1:10">
      <c r="D191">
        <f>F162+D190</f>
        <v>12066664</v>
      </c>
      <c r="F191">
        <f>F162+D190</f>
        <v>12066664</v>
      </c>
      <c r="H191">
        <v>9</v>
      </c>
      <c r="I191">
        <f>H191*F191</f>
        <v>108599976</v>
      </c>
    </row>
    <row r="192" spans="1:10">
      <c r="A192">
        <v>42223</v>
      </c>
      <c r="B192" t="s">
        <v>377</v>
      </c>
      <c r="C192" t="s">
        <v>378</v>
      </c>
      <c r="D192"/>
      <c r="E192">
        <v>200000000</v>
      </c>
    </row>
    <row r="193" spans="1:10">
      <c r="A193">
        <v>42223</v>
      </c>
      <c r="B193" t="s">
        <v>379</v>
      </c>
      <c r="C193" t="s">
        <v>378</v>
      </c>
      <c r="D193"/>
      <c r="E193">
        <v>100000000</v>
      </c>
    </row>
    <row r="194" spans="1:10">
      <c r="E194">
        <f>-(F191)+E192+E193</f>
        <v>287933336</v>
      </c>
      <c r="G194">
        <f>-(F191)+E192+E193</f>
        <v>287933336</v>
      </c>
      <c r="H194">
        <v>1</v>
      </c>
      <c r="J194">
        <f>H194*G194</f>
        <v>287933336</v>
      </c>
    </row>
    <row r="195" spans="1:10">
      <c r="A195">
        <v>42226</v>
      </c>
      <c r="B195" t="s">
        <v>380</v>
      </c>
      <c r="C195" t="s">
        <v>381</v>
      </c>
      <c r="D195"/>
      <c r="E195">
        <v>100000000</v>
      </c>
    </row>
    <row r="196" spans="1:10">
      <c r="E196">
        <f>G194+E195</f>
        <v>387933336</v>
      </c>
      <c r="G196">
        <f>G194+E195</f>
        <v>387933336</v>
      </c>
      <c r="H196">
        <v>13</v>
      </c>
      <c r="J196">
        <f>H196*G196</f>
        <v>5043133368</v>
      </c>
    </row>
    <row r="197" spans="1:10">
      <c r="A197">
        <v>42241</v>
      </c>
      <c r="B197" t="s">
        <v>382</v>
      </c>
      <c r="C197" t="s">
        <v>383</v>
      </c>
      <c r="D197">
        <v>80000000</v>
      </c>
      <c r="E197"/>
    </row>
    <row r="198" spans="1:10">
      <c r="E198">
        <f>G196-D197</f>
        <v>307933336</v>
      </c>
      <c r="G198">
        <f>G196-D197</f>
        <v>307933336</v>
      </c>
      <c r="H198">
        <v>1</v>
      </c>
      <c r="J198">
        <f>H198*G198</f>
        <v>307933336</v>
      </c>
    </row>
    <row r="199" spans="1:10">
      <c r="A199">
        <v>42242</v>
      </c>
      <c r="B199" t="s">
        <v>384</v>
      </c>
      <c r="C199" t="s">
        <v>385</v>
      </c>
      <c r="D199">
        <v>1000000</v>
      </c>
      <c r="E199"/>
    </row>
    <row r="200" spans="1:10">
      <c r="E200">
        <f>G198-D199</f>
        <v>306933336</v>
      </c>
      <c r="G200">
        <f>G198-D199</f>
        <v>306933336</v>
      </c>
      <c r="H200">
        <v>2</v>
      </c>
      <c r="J200">
        <f>H200*G200</f>
        <v>613866672</v>
      </c>
    </row>
    <row r="201" spans="1:10">
      <c r="A201">
        <v>42244</v>
      </c>
      <c r="B201" t="s">
        <v>386</v>
      </c>
      <c r="C201" t="s">
        <v>387</v>
      </c>
      <c r="D201">
        <v>5000000</v>
      </c>
      <c r="E201"/>
    </row>
    <row r="202" spans="1:10">
      <c r="E202">
        <f>G200-D201</f>
        <v>301933336</v>
      </c>
      <c r="G202">
        <f>G200-D201</f>
        <v>301933336</v>
      </c>
      <c r="H202">
        <v>1</v>
      </c>
      <c r="J202">
        <f>H202*G202</f>
        <v>301933336</v>
      </c>
    </row>
    <row r="203" spans="1:10">
      <c r="A203">
        <v>42247</v>
      </c>
      <c r="B203" t="s">
        <v>388</v>
      </c>
      <c r="C203" t="s">
        <v>389</v>
      </c>
      <c r="D203">
        <v>1000000</v>
      </c>
      <c r="E203"/>
    </row>
    <row r="204" spans="1:10">
      <c r="E204">
        <f>G202-D203</f>
        <v>300933336</v>
      </c>
      <c r="G204">
        <f>G202-D203</f>
        <v>300933336</v>
      </c>
      <c r="H204">
        <v>3</v>
      </c>
      <c r="J204">
        <f>H204*G204</f>
        <v>902800008</v>
      </c>
    </row>
    <row r="205" spans="1:10">
      <c r="A205">
        <v>42247</v>
      </c>
      <c r="B205" t="s">
        <v>390</v>
      </c>
      <c r="C205" t="s">
        <v>391</v>
      </c>
      <c r="D205">
        <v>3503796</v>
      </c>
      <c r="E205"/>
    </row>
    <row r="206" spans="1:10">
      <c r="A206">
        <v>42247</v>
      </c>
      <c r="B206" t="s">
        <v>392</v>
      </c>
      <c r="C206" t="s">
        <v>391</v>
      </c>
      <c r="D206"/>
      <c r="E206">
        <v>7170463</v>
      </c>
    </row>
    <row r="207" spans="1:10">
      <c r="A207">
        <v>42247</v>
      </c>
      <c r="B207" t="s">
        <v>393</v>
      </c>
      <c r="C207" t="s">
        <v>391</v>
      </c>
      <c r="D207">
        <v>103512</v>
      </c>
      <c r="E207"/>
    </row>
    <row r="208" spans="1:10">
      <c r="A208">
        <v>42247</v>
      </c>
      <c r="B208" t="s">
        <v>394</v>
      </c>
      <c r="C208" t="s">
        <v>391</v>
      </c>
      <c r="D208"/>
      <c r="E208">
        <v>7028944</v>
      </c>
    </row>
    <row r="209" spans="1:10">
      <c r="A209">
        <v>42247</v>
      </c>
      <c r="B209" t="s">
        <v>395</v>
      </c>
      <c r="C209" t="s">
        <v>391</v>
      </c>
      <c r="D209">
        <v>1151102</v>
      </c>
      <c r="E209"/>
    </row>
    <row r="210" spans="1:10">
      <c r="A210">
        <v>42247</v>
      </c>
      <c r="B210" t="s">
        <v>396</v>
      </c>
      <c r="C210" t="s">
        <v>391</v>
      </c>
      <c r="D210"/>
      <c r="E210">
        <v>5327138</v>
      </c>
    </row>
    <row r="211" spans="1:10">
      <c r="A211">
        <v>42247</v>
      </c>
      <c r="B211" t="s">
        <v>397</v>
      </c>
      <c r="C211" t="s">
        <v>391</v>
      </c>
      <c r="D211">
        <v>13991</v>
      </c>
      <c r="E211"/>
    </row>
    <row r="212" spans="1:10">
      <c r="A212">
        <v>42247</v>
      </c>
      <c r="B212" t="s">
        <v>398</v>
      </c>
      <c r="C212" t="s">
        <v>391</v>
      </c>
      <c r="D212"/>
      <c r="E212">
        <v>950081</v>
      </c>
    </row>
    <row r="213" spans="1:10">
      <c r="A213">
        <v>42247</v>
      </c>
      <c r="B213" t="s">
        <v>399</v>
      </c>
      <c r="C213" t="s">
        <v>391</v>
      </c>
      <c r="D213">
        <v>30641</v>
      </c>
      <c r="E213"/>
    </row>
    <row r="214" spans="1:10">
      <c r="A214">
        <v>42247</v>
      </c>
      <c r="B214" t="s">
        <v>400</v>
      </c>
      <c r="C214" t="s">
        <v>391</v>
      </c>
      <c r="D214"/>
      <c r="E214">
        <v>2637166</v>
      </c>
    </row>
    <row r="215" spans="1:10">
      <c r="A215">
        <v>42247</v>
      </c>
      <c r="B215" t="s">
        <v>401</v>
      </c>
      <c r="C215" t="s">
        <v>391</v>
      </c>
      <c r="D215">
        <v>3375342</v>
      </c>
      <c r="E215"/>
    </row>
    <row r="216" spans="1:10">
      <c r="E216">
        <f>G204-D205+E206-D207+E208-D209+E210-D211+E212-D213+E214-D215</f>
        <v>315868744</v>
      </c>
      <c r="G216">
        <f>G204-D205+E206-D207+E208-D209+E210-D211+E212-D213+E214-D215</f>
        <v>315868744</v>
      </c>
      <c r="H216">
        <v>1</v>
      </c>
      <c r="J216">
        <f>H216*G216</f>
        <v>315868744</v>
      </c>
    </row>
    <row r="226" spans="1:10">
      <c r="A226" s="1" t="s">
        <v>97</v>
      </c>
    </row>
    <row r="227" spans="1:10">
      <c r="A227" s="1" t="s">
        <v>7</v>
      </c>
      <c r="B227" s="1" t="s">
        <v>8</v>
      </c>
      <c r="C227" s="1" t="s">
        <v>9</v>
      </c>
      <c r="D227" s="1" t="s">
        <v>10</v>
      </c>
      <c r="F227" s="1" t="s">
        <v>11</v>
      </c>
      <c r="H227" s="1" t="s">
        <v>12</v>
      </c>
      <c r="I227" s="1" t="s">
        <v>13</v>
      </c>
    </row>
    <row r="228" spans="1:10">
      <c r="D228" s="1" t="s">
        <v>14</v>
      </c>
      <c r="E228" s="1" t="s">
        <v>15</v>
      </c>
      <c r="F228" s="1" t="s">
        <v>14</v>
      </c>
      <c r="G228" s="1" t="s">
        <v>15</v>
      </c>
      <c r="I228" s="1" t="s">
        <v>14</v>
      </c>
      <c r="J228" s="1" t="s">
        <v>15</v>
      </c>
    </row>
    <row r="229" spans="1:10">
      <c r="A229">
        <v>42247</v>
      </c>
      <c r="B229" t="s">
        <v>402</v>
      </c>
      <c r="C229" t="s">
        <v>403</v>
      </c>
      <c r="D229">
        <v>50874</v>
      </c>
      <c r="E229"/>
    </row>
    <row r="230" spans="1:10">
      <c r="A230">
        <v>42249</v>
      </c>
      <c r="B230" t="s">
        <v>404</v>
      </c>
      <c r="C230" t="s">
        <v>403</v>
      </c>
      <c r="D230">
        <v>5000000</v>
      </c>
      <c r="E230"/>
    </row>
    <row r="231" spans="1:10">
      <c r="A231">
        <v>42249</v>
      </c>
      <c r="B231" t="s">
        <v>405</v>
      </c>
      <c r="C231" t="s">
        <v>403</v>
      </c>
      <c r="D231">
        <v>15000000</v>
      </c>
      <c r="E231"/>
    </row>
    <row r="232" spans="1:10">
      <c r="E232">
        <f>G216-D229-D230-D231</f>
        <v>295817870</v>
      </c>
      <c r="G232">
        <f>G216-D229-D230-D231</f>
        <v>295817870</v>
      </c>
      <c r="H232">
        <v>1</v>
      </c>
      <c r="J232">
        <f>H232*G232</f>
        <v>295817870</v>
      </c>
    </row>
    <row r="233" spans="1:10">
      <c r="A233">
        <v>42250</v>
      </c>
      <c r="B233" t="s">
        <v>406</v>
      </c>
      <c r="C233" t="s">
        <v>407</v>
      </c>
      <c r="D233">
        <v>50000000</v>
      </c>
      <c r="E233"/>
    </row>
    <row r="234" spans="1:10">
      <c r="A234">
        <v>42250</v>
      </c>
      <c r="B234" t="s">
        <v>408</v>
      </c>
      <c r="C234" t="s">
        <v>407</v>
      </c>
      <c r="D234">
        <v>5000000</v>
      </c>
      <c r="E234"/>
    </row>
    <row r="235" spans="1:10">
      <c r="E235">
        <f>G232-D233-D234</f>
        <v>240817870</v>
      </c>
      <c r="G235">
        <f>G232-D233-D234</f>
        <v>240817870</v>
      </c>
      <c r="H235">
        <v>2</v>
      </c>
      <c r="J235">
        <f>H235*G235</f>
        <v>481635740</v>
      </c>
    </row>
    <row r="236" spans="1:10">
      <c r="A236">
        <v>42254</v>
      </c>
      <c r="B236" t="s">
        <v>409</v>
      </c>
      <c r="C236" t="s">
        <v>410</v>
      </c>
      <c r="D236">
        <v>3000000</v>
      </c>
      <c r="E236"/>
    </row>
    <row r="237" spans="1:10">
      <c r="E237">
        <f>G235-D236</f>
        <v>237817870</v>
      </c>
      <c r="G237">
        <f>G235-D236</f>
        <v>237817870</v>
      </c>
      <c r="H237">
        <v>3</v>
      </c>
      <c r="J237">
        <f>H237*G237</f>
        <v>713453610</v>
      </c>
    </row>
    <row r="238" spans="1:10">
      <c r="A238">
        <v>42255</v>
      </c>
      <c r="B238" t="s">
        <v>411</v>
      </c>
      <c r="C238" t="s">
        <v>412</v>
      </c>
      <c r="D238">
        <v>30000000</v>
      </c>
      <c r="E238"/>
    </row>
    <row r="239" spans="1:10">
      <c r="E239">
        <f>G237-D238</f>
        <v>207817870</v>
      </c>
      <c r="G239">
        <f>G237-D238</f>
        <v>207817870</v>
      </c>
      <c r="H239">
        <v>1</v>
      </c>
      <c r="J239">
        <f>H239*G239</f>
        <v>207817870</v>
      </c>
    </row>
    <row r="240" spans="1:10">
      <c r="A240">
        <v>42256</v>
      </c>
      <c r="B240" t="s">
        <v>413</v>
      </c>
      <c r="C240" t="s">
        <v>414</v>
      </c>
      <c r="D240">
        <v>3500000</v>
      </c>
      <c r="E240"/>
    </row>
    <row r="241" spans="1:10">
      <c r="E241">
        <f>G239-D240</f>
        <v>204317870</v>
      </c>
      <c r="G241">
        <f>G239-D240</f>
        <v>204317870</v>
      </c>
      <c r="H241">
        <v>1</v>
      </c>
      <c r="J241">
        <f>H241*G241</f>
        <v>204317870</v>
      </c>
    </row>
    <row r="242" spans="1:10">
      <c r="A242">
        <v>42257</v>
      </c>
      <c r="B242" t="s">
        <v>415</v>
      </c>
      <c r="C242" t="s">
        <v>416</v>
      </c>
      <c r="D242">
        <v>4016000</v>
      </c>
      <c r="E242"/>
    </row>
    <row r="243" spans="1:10">
      <c r="E243">
        <f>G241-D242</f>
        <v>200301870</v>
      </c>
      <c r="G243">
        <f>G241-D242</f>
        <v>200301870</v>
      </c>
      <c r="H243">
        <v>7</v>
      </c>
      <c r="J243">
        <f>H243*G243</f>
        <v>1402113090</v>
      </c>
    </row>
    <row r="244" spans="1:10">
      <c r="A244">
        <v>42262</v>
      </c>
      <c r="B244" t="s">
        <v>417</v>
      </c>
      <c r="C244" t="s">
        <v>418</v>
      </c>
      <c r="D244"/>
      <c r="E244">
        <v>13000000</v>
      </c>
    </row>
    <row r="245" spans="1:10">
      <c r="E245">
        <f>G243+E244</f>
        <v>213301870</v>
      </c>
      <c r="G245">
        <f>G243+E244</f>
        <v>213301870</v>
      </c>
      <c r="H245">
        <v>1</v>
      </c>
      <c r="J245">
        <f>H245*G245</f>
        <v>213301870</v>
      </c>
    </row>
    <row r="246" spans="1:10">
      <c r="A246">
        <v>42265</v>
      </c>
      <c r="B246" t="s">
        <v>419</v>
      </c>
      <c r="C246" t="s">
        <v>420</v>
      </c>
      <c r="D246">
        <v>1279200</v>
      </c>
      <c r="E246"/>
    </row>
    <row r="247" spans="1:10">
      <c r="A247">
        <v>42265</v>
      </c>
      <c r="B247" t="s">
        <v>421</v>
      </c>
      <c r="C247" t="s">
        <v>420</v>
      </c>
      <c r="D247">
        <v>2500000</v>
      </c>
      <c r="E247"/>
    </row>
    <row r="248" spans="1:10">
      <c r="A248">
        <v>42265</v>
      </c>
      <c r="B248" t="s">
        <v>422</v>
      </c>
      <c r="C248" t="s">
        <v>420</v>
      </c>
      <c r="D248">
        <v>4000000</v>
      </c>
      <c r="E248"/>
    </row>
    <row r="249" spans="1:10">
      <c r="A249">
        <v>42265</v>
      </c>
      <c r="B249" t="s">
        <v>423</v>
      </c>
      <c r="C249" t="s">
        <v>420</v>
      </c>
      <c r="D249">
        <v>100000000</v>
      </c>
      <c r="E249"/>
    </row>
    <row r="250" spans="1:10">
      <c r="E250">
        <f>G245-D246-D247-D248-D249</f>
        <v>105522670</v>
      </c>
      <c r="G250">
        <f>G245-D246-D247-D248-D249</f>
        <v>105522670</v>
      </c>
      <c r="H250">
        <v>1</v>
      </c>
      <c r="J250">
        <f>H250*G250</f>
        <v>105522670</v>
      </c>
    </row>
    <row r="251" spans="1:10">
      <c r="A251">
        <v>42268</v>
      </c>
      <c r="B251" t="s">
        <v>424</v>
      </c>
      <c r="C251" t="s">
        <v>425</v>
      </c>
      <c r="D251">
        <v>900000</v>
      </c>
      <c r="E251"/>
    </row>
    <row r="252" spans="1:10">
      <c r="E252">
        <f>G250-D251</f>
        <v>104622670</v>
      </c>
      <c r="G252">
        <f>G250-D251</f>
        <v>104622670</v>
      </c>
      <c r="H252">
        <v>3</v>
      </c>
      <c r="J252">
        <f>H252*G252</f>
        <v>313868010</v>
      </c>
    </row>
    <row r="253" spans="1:10">
      <c r="A253">
        <v>42269</v>
      </c>
      <c r="B253" t="s">
        <v>426</v>
      </c>
      <c r="C253" t="s">
        <v>427</v>
      </c>
      <c r="D253">
        <v>5000000</v>
      </c>
      <c r="E253"/>
    </row>
    <row r="254" spans="1:10">
      <c r="E254">
        <f>G252-D253</f>
        <v>99622670</v>
      </c>
      <c r="G254">
        <f>G252-D253</f>
        <v>99622670</v>
      </c>
      <c r="H254">
        <v>1</v>
      </c>
      <c r="J254">
        <f>H254*G254</f>
        <v>99622670</v>
      </c>
    </row>
    <row r="255" spans="1:10">
      <c r="A255">
        <v>42270</v>
      </c>
      <c r="B255" t="s">
        <v>428</v>
      </c>
      <c r="C255" t="s">
        <v>429</v>
      </c>
      <c r="D255">
        <v>1000000</v>
      </c>
      <c r="E255"/>
    </row>
    <row r="256" spans="1:10">
      <c r="A256">
        <v>42270</v>
      </c>
      <c r="B256" t="s">
        <v>430</v>
      </c>
      <c r="C256" t="s">
        <v>429</v>
      </c>
      <c r="D256">
        <v>295000</v>
      </c>
      <c r="E256"/>
    </row>
    <row r="257" spans="1:10">
      <c r="E257">
        <f>G254-D255-D256</f>
        <v>98327670</v>
      </c>
      <c r="G257">
        <f>G254-D255-D256</f>
        <v>98327670</v>
      </c>
      <c r="H257">
        <v>1</v>
      </c>
      <c r="J257">
        <f>H257*G257</f>
        <v>98327670</v>
      </c>
    </row>
    <row r="258" spans="1:10">
      <c r="A258">
        <v>42269</v>
      </c>
      <c r="B258" t="s">
        <v>431</v>
      </c>
      <c r="C258" t="s">
        <v>432</v>
      </c>
      <c r="D258"/>
      <c r="E258">
        <v>10000000</v>
      </c>
    </row>
    <row r="259" spans="1:10">
      <c r="A259">
        <v>42269</v>
      </c>
      <c r="B259" t="s">
        <v>433</v>
      </c>
      <c r="C259" t="s">
        <v>432</v>
      </c>
      <c r="D259"/>
      <c r="E259">
        <v>5000000</v>
      </c>
    </row>
    <row r="260" spans="1:10">
      <c r="A260">
        <v>42272</v>
      </c>
      <c r="B260" t="s">
        <v>434</v>
      </c>
      <c r="C260" t="s">
        <v>432</v>
      </c>
      <c r="D260">
        <v>1000000</v>
      </c>
      <c r="E260"/>
    </row>
    <row r="261" spans="1:10">
      <c r="A261">
        <v>42272</v>
      </c>
      <c r="B261" t="s">
        <v>435</v>
      </c>
      <c r="C261" t="s">
        <v>432</v>
      </c>
      <c r="D261">
        <v>5000000</v>
      </c>
      <c r="E261"/>
    </row>
    <row r="262" spans="1:10">
      <c r="E262">
        <f>G257+E258+E259-D260-D261</f>
        <v>107327670</v>
      </c>
      <c r="G262">
        <f>G257+E258+E259-D260-D261</f>
        <v>107327670</v>
      </c>
      <c r="H262">
        <v>2</v>
      </c>
      <c r="J262">
        <f>H262*G262</f>
        <v>214655340</v>
      </c>
    </row>
    <row r="263" spans="1:10">
      <c r="A263">
        <v>42272</v>
      </c>
      <c r="B263" t="s">
        <v>103</v>
      </c>
      <c r="C263" t="s">
        <v>436</v>
      </c>
      <c r="D263">
        <v>5000</v>
      </c>
      <c r="E263"/>
    </row>
    <row r="264" spans="1:10">
      <c r="A264">
        <v>42275</v>
      </c>
      <c r="B264" t="s">
        <v>437</v>
      </c>
      <c r="C264" t="s">
        <v>436</v>
      </c>
      <c r="D264">
        <v>4000000</v>
      </c>
      <c r="E264"/>
    </row>
    <row r="265" spans="1:10">
      <c r="E265">
        <f>G262-D263-D264</f>
        <v>103322670</v>
      </c>
      <c r="G265">
        <f>G262-D263-D264</f>
        <v>103322670</v>
      </c>
      <c r="H265">
        <v>4</v>
      </c>
      <c r="J265">
        <f>H265*G265</f>
        <v>413290680</v>
      </c>
    </row>
    <row r="266" spans="1:10">
      <c r="A266">
        <v>42277</v>
      </c>
      <c r="B266" t="s">
        <v>438</v>
      </c>
      <c r="C266" t="s">
        <v>439</v>
      </c>
      <c r="D266">
        <v>1600000</v>
      </c>
      <c r="E266"/>
    </row>
    <row r="267" spans="1:10">
      <c r="A267">
        <v>42277</v>
      </c>
      <c r="B267" t="s">
        <v>440</v>
      </c>
      <c r="C267" t="s">
        <v>439</v>
      </c>
      <c r="D267">
        <v>12000000</v>
      </c>
      <c r="E267"/>
    </row>
    <row r="268" spans="1:10">
      <c r="E268">
        <f>G265-D266-D267</f>
        <v>89722670</v>
      </c>
      <c r="G268">
        <f>G265-D266-D267</f>
        <v>89722670</v>
      </c>
      <c r="H268">
        <v>2</v>
      </c>
      <c r="J268">
        <f>H268*G268</f>
        <v>179445340</v>
      </c>
    </row>
    <row r="278" spans="1:10">
      <c r="A278" s="1" t="s">
        <v>117</v>
      </c>
    </row>
    <row r="279" spans="1:10">
      <c r="A279" s="1" t="s">
        <v>7</v>
      </c>
      <c r="B279" s="1" t="s">
        <v>8</v>
      </c>
      <c r="C279" s="1" t="s">
        <v>9</v>
      </c>
      <c r="D279" s="1" t="s">
        <v>10</v>
      </c>
      <c r="F279" s="1" t="s">
        <v>11</v>
      </c>
      <c r="H279" s="1" t="s">
        <v>12</v>
      </c>
      <c r="I279" s="1" t="s">
        <v>13</v>
      </c>
    </row>
    <row r="280" spans="1:10">
      <c r="D280" s="1" t="s">
        <v>14</v>
      </c>
      <c r="E280" s="1" t="s">
        <v>15</v>
      </c>
      <c r="F280" s="1" t="s">
        <v>14</v>
      </c>
      <c r="G280" s="1" t="s">
        <v>15</v>
      </c>
      <c r="I280" s="1" t="s">
        <v>14</v>
      </c>
      <c r="J280" s="1" t="s">
        <v>15</v>
      </c>
    </row>
    <row r="281" spans="1:10">
      <c r="A281">
        <v>42277</v>
      </c>
      <c r="B281" t="s">
        <v>441</v>
      </c>
      <c r="C281" t="s">
        <v>442</v>
      </c>
      <c r="D281">
        <v>1100</v>
      </c>
      <c r="E281"/>
    </row>
    <row r="282" spans="1:10">
      <c r="A282">
        <v>42279</v>
      </c>
      <c r="B282" t="s">
        <v>443</v>
      </c>
      <c r="C282" t="s">
        <v>442</v>
      </c>
      <c r="D282">
        <v>1000000</v>
      </c>
      <c r="E282"/>
    </row>
    <row r="283" spans="1:10">
      <c r="A283">
        <v>42279</v>
      </c>
      <c r="B283" t="s">
        <v>444</v>
      </c>
      <c r="C283" t="s">
        <v>442</v>
      </c>
      <c r="D283">
        <v>6000000</v>
      </c>
      <c r="E283"/>
    </row>
    <row r="284" spans="1:10">
      <c r="E284">
        <f>G268-D281-D282-D283</f>
        <v>82721570</v>
      </c>
      <c r="G284">
        <f>G268-D281-D282-D283</f>
        <v>82721570</v>
      </c>
      <c r="H284">
        <v>14</v>
      </c>
      <c r="J284">
        <f>H284*G284</f>
        <v>1158101980</v>
      </c>
    </row>
    <row r="285" spans="1:10">
      <c r="A285">
        <v>42293</v>
      </c>
      <c r="B285" t="s">
        <v>445</v>
      </c>
      <c r="C285" t="s">
        <v>446</v>
      </c>
      <c r="D285">
        <v>3000000</v>
      </c>
      <c r="E285"/>
    </row>
    <row r="286" spans="1:10">
      <c r="E286">
        <f>G284-D285</f>
        <v>79721570</v>
      </c>
      <c r="G286">
        <f>G284-D285</f>
        <v>79721570</v>
      </c>
      <c r="H286">
        <v>1</v>
      </c>
      <c r="J286">
        <f>H286*G286</f>
        <v>79721570</v>
      </c>
    </row>
    <row r="287" spans="1:10">
      <c r="A287">
        <v>42296</v>
      </c>
      <c r="B287" t="s">
        <v>447</v>
      </c>
      <c r="C287" t="s">
        <v>448</v>
      </c>
      <c r="D287">
        <v>2108300</v>
      </c>
      <c r="E287"/>
    </row>
    <row r="288" spans="1:10">
      <c r="E288">
        <f>G286-D287</f>
        <v>77613270</v>
      </c>
      <c r="G288">
        <f>G286-D287</f>
        <v>77613270</v>
      </c>
      <c r="H288">
        <v>3</v>
      </c>
      <c r="J288">
        <f>H288*G288</f>
        <v>232839810</v>
      </c>
    </row>
    <row r="289" spans="1:10">
      <c r="A289">
        <v>42297</v>
      </c>
      <c r="B289" t="s">
        <v>449</v>
      </c>
      <c r="C289" t="s">
        <v>450</v>
      </c>
      <c r="D289">
        <v>500000</v>
      </c>
      <c r="E289"/>
    </row>
    <row r="290" spans="1:10">
      <c r="E290">
        <f>G288-D289</f>
        <v>77113270</v>
      </c>
      <c r="G290">
        <f>G288-D289</f>
        <v>77113270</v>
      </c>
      <c r="H290">
        <v>2</v>
      </c>
      <c r="J290">
        <f>H290*G290</f>
        <v>154226540</v>
      </c>
    </row>
    <row r="291" spans="1:10">
      <c r="A291">
        <v>42299</v>
      </c>
      <c r="B291" t="s">
        <v>451</v>
      </c>
      <c r="C291" t="s">
        <v>452</v>
      </c>
      <c r="D291">
        <v>200000</v>
      </c>
      <c r="E291"/>
    </row>
    <row r="292" spans="1:10">
      <c r="A292">
        <v>42299</v>
      </c>
      <c r="B292" t="s">
        <v>453</v>
      </c>
      <c r="C292" t="s">
        <v>452</v>
      </c>
      <c r="D292">
        <v>200000</v>
      </c>
      <c r="E292"/>
    </row>
    <row r="293" spans="1:10">
      <c r="E293">
        <f>G290-D291-D292</f>
        <v>76713270</v>
      </c>
      <c r="G293">
        <f>G290-D291-D292</f>
        <v>76713270</v>
      </c>
      <c r="H293">
        <v>1</v>
      </c>
      <c r="J293">
        <f>H293*G293</f>
        <v>76713270</v>
      </c>
    </row>
    <row r="294" spans="1:10">
      <c r="A294">
        <v>42300</v>
      </c>
      <c r="B294" t="s">
        <v>454</v>
      </c>
      <c r="C294" t="s">
        <v>455</v>
      </c>
      <c r="D294">
        <v>3400000</v>
      </c>
      <c r="E294"/>
    </row>
    <row r="295" spans="1:10">
      <c r="E295">
        <f>G293-D294</f>
        <v>73313270</v>
      </c>
      <c r="G295">
        <f>G293-D294</f>
        <v>73313270</v>
      </c>
      <c r="H295">
        <v>1</v>
      </c>
      <c r="J295">
        <f>H295*G295</f>
        <v>73313270</v>
      </c>
    </row>
    <row r="296" spans="1:10">
      <c r="A296">
        <v>42303</v>
      </c>
      <c r="B296" t="s">
        <v>456</v>
      </c>
      <c r="C296" t="s">
        <v>457</v>
      </c>
      <c r="D296">
        <v>500000</v>
      </c>
      <c r="E296"/>
    </row>
    <row r="297" spans="1:10">
      <c r="A297">
        <v>42303</v>
      </c>
      <c r="B297" t="s">
        <v>458</v>
      </c>
      <c r="C297" t="s">
        <v>457</v>
      </c>
      <c r="D297">
        <v>5000000</v>
      </c>
      <c r="E297"/>
    </row>
    <row r="298" spans="1:10">
      <c r="E298">
        <f>G295-D296-D297</f>
        <v>67813270</v>
      </c>
      <c r="G298">
        <f>G295-D296-D297</f>
        <v>67813270</v>
      </c>
      <c r="H298">
        <v>3</v>
      </c>
      <c r="J298">
        <f>H298*G298</f>
        <v>203439810</v>
      </c>
    </row>
    <row r="299" spans="1:10">
      <c r="A299">
        <v>42304</v>
      </c>
      <c r="B299" t="s">
        <v>459</v>
      </c>
      <c r="C299" t="s">
        <v>460</v>
      </c>
      <c r="D299">
        <v>1050000</v>
      </c>
      <c r="E299"/>
    </row>
    <row r="300" spans="1:10">
      <c r="E300">
        <f>G298-D299</f>
        <v>66763270</v>
      </c>
      <c r="G300">
        <f>G298-D299</f>
        <v>66763270</v>
      </c>
      <c r="H300">
        <v>2</v>
      </c>
      <c r="J300">
        <f>H300*G300</f>
        <v>133526540</v>
      </c>
    </row>
    <row r="301" spans="1:10">
      <c r="A301">
        <v>42306</v>
      </c>
      <c r="B301" t="s">
        <v>461</v>
      </c>
      <c r="C301" t="s">
        <v>462</v>
      </c>
      <c r="D301">
        <v>2845000</v>
      </c>
      <c r="E301"/>
    </row>
    <row r="302" spans="1:10">
      <c r="E302">
        <f>G300-D301</f>
        <v>63918270</v>
      </c>
      <c r="G302">
        <f>G300-D301</f>
        <v>63918270</v>
      </c>
      <c r="H302">
        <v>1</v>
      </c>
      <c r="J302">
        <f>H302*G302</f>
        <v>63918270</v>
      </c>
    </row>
    <row r="303" spans="1:10">
      <c r="A303">
        <v>42307</v>
      </c>
      <c r="B303" t="s">
        <v>463</v>
      </c>
      <c r="C303" t="s">
        <v>464</v>
      </c>
      <c r="D303">
        <v>1500000</v>
      </c>
      <c r="E303"/>
    </row>
    <row r="304" spans="1:10">
      <c r="E304">
        <f>G302-D303</f>
        <v>62418270</v>
      </c>
      <c r="G304">
        <f>G302-D303</f>
        <v>62418270</v>
      </c>
      <c r="H304">
        <v>3</v>
      </c>
      <c r="J304">
        <f>H304*G304</f>
        <v>187254810</v>
      </c>
    </row>
    <row r="314" spans="1:10">
      <c r="A314" s="1" t="s">
        <v>119</v>
      </c>
    </row>
    <row r="315" spans="1:10">
      <c r="A315" s="1" t="s">
        <v>7</v>
      </c>
      <c r="B315" s="1" t="s">
        <v>8</v>
      </c>
      <c r="C315" s="1" t="s">
        <v>9</v>
      </c>
      <c r="D315" s="1" t="s">
        <v>10</v>
      </c>
      <c r="F315" s="1" t="s">
        <v>11</v>
      </c>
      <c r="H315" s="1" t="s">
        <v>12</v>
      </c>
      <c r="I315" s="1" t="s">
        <v>13</v>
      </c>
    </row>
    <row r="316" spans="1:10">
      <c r="D316" s="1" t="s">
        <v>14</v>
      </c>
      <c r="E316" s="1" t="s">
        <v>15</v>
      </c>
      <c r="F316" s="1" t="s">
        <v>14</v>
      </c>
      <c r="G316" s="1" t="s">
        <v>15</v>
      </c>
      <c r="I316" s="1" t="s">
        <v>14</v>
      </c>
      <c r="J316" s="1" t="s">
        <v>15</v>
      </c>
    </row>
    <row r="317" spans="1:10">
      <c r="A317">
        <v>42307</v>
      </c>
      <c r="B317" t="s">
        <v>465</v>
      </c>
      <c r="C317" t="s">
        <v>466</v>
      </c>
      <c r="D317">
        <v>1100</v>
      </c>
      <c r="E317"/>
    </row>
    <row r="318" spans="1:10">
      <c r="E318">
        <f>G304-D317</f>
        <v>62417170</v>
      </c>
      <c r="G318">
        <f>G304-D317</f>
        <v>62417170</v>
      </c>
      <c r="H318">
        <v>1</v>
      </c>
      <c r="J318">
        <f>H318*G318</f>
        <v>62417170</v>
      </c>
    </row>
    <row r="319" spans="1:10">
      <c r="A319">
        <v>42311</v>
      </c>
      <c r="B319" t="s">
        <v>467</v>
      </c>
      <c r="C319" t="s">
        <v>468</v>
      </c>
      <c r="D319">
        <v>5000000</v>
      </c>
      <c r="E319"/>
    </row>
    <row r="320" spans="1:10">
      <c r="A320">
        <v>42311</v>
      </c>
      <c r="B320" t="s">
        <v>382</v>
      </c>
      <c r="C320" t="s">
        <v>468</v>
      </c>
      <c r="D320">
        <v>50000000</v>
      </c>
      <c r="E320"/>
    </row>
    <row r="321" spans="1:10">
      <c r="E321">
        <f>G318-D319-D320</f>
        <v>7417170</v>
      </c>
      <c r="G321">
        <f>G318-D319-D320</f>
        <v>7417170</v>
      </c>
      <c r="H321">
        <v>1</v>
      </c>
      <c r="J321">
        <f>H321*G321</f>
        <v>7417170</v>
      </c>
    </row>
    <row r="322" spans="1:10">
      <c r="A322">
        <v>42312</v>
      </c>
      <c r="B322" t="s">
        <v>469</v>
      </c>
      <c r="C322" t="s">
        <v>470</v>
      </c>
      <c r="D322">
        <v>2000000</v>
      </c>
      <c r="E322"/>
    </row>
    <row r="323" spans="1:10">
      <c r="E323">
        <f>G321-D322</f>
        <v>5417170</v>
      </c>
      <c r="G323">
        <f>G321-D322</f>
        <v>5417170</v>
      </c>
      <c r="H323">
        <v>1</v>
      </c>
      <c r="J323">
        <f>H323*G323</f>
        <v>5417170</v>
      </c>
    </row>
    <row r="324" spans="1:10">
      <c r="A324">
        <v>42313</v>
      </c>
      <c r="B324" t="s">
        <v>471</v>
      </c>
      <c r="C324" t="s">
        <v>472</v>
      </c>
      <c r="D324">
        <v>200000</v>
      </c>
      <c r="E324"/>
    </row>
    <row r="325" spans="1:10">
      <c r="A325">
        <v>42313</v>
      </c>
      <c r="B325" t="s">
        <v>473</v>
      </c>
      <c r="C325" t="s">
        <v>472</v>
      </c>
      <c r="D325">
        <v>160000</v>
      </c>
      <c r="E325"/>
    </row>
    <row r="326" spans="1:10">
      <c r="A326">
        <v>42313</v>
      </c>
      <c r="B326" t="s">
        <v>474</v>
      </c>
      <c r="C326" t="s">
        <v>472</v>
      </c>
      <c r="D326">
        <v>350000</v>
      </c>
      <c r="E326"/>
    </row>
    <row r="327" spans="1:10">
      <c r="E327">
        <f>G323-D324-D325-D326</f>
        <v>4707170</v>
      </c>
      <c r="G327">
        <f>G323-D324-D325-D326</f>
        <v>4707170</v>
      </c>
      <c r="H327">
        <v>2</v>
      </c>
      <c r="J327">
        <f>H327*G327</f>
        <v>9414340</v>
      </c>
    </row>
    <row r="328" spans="1:10">
      <c r="A328" t="s">
        <v>475</v>
      </c>
      <c r="B328" t="s">
        <v>476</v>
      </c>
      <c r="C328" t="s">
        <v>477</v>
      </c>
      <c r="D328">
        <v>2000000</v>
      </c>
      <c r="E328"/>
    </row>
    <row r="329" spans="1:10">
      <c r="E329">
        <f>G327-D328</f>
        <v>2707170</v>
      </c>
      <c r="G329">
        <f>G327-D328</f>
        <v>2707170</v>
      </c>
      <c r="H329">
        <v>3</v>
      </c>
      <c r="J329">
        <f>H329*G329</f>
        <v>8121510</v>
      </c>
    </row>
    <row r="330" spans="1:10">
      <c r="A330">
        <v>42318</v>
      </c>
      <c r="B330" t="s">
        <v>478</v>
      </c>
      <c r="C330" t="s">
        <v>479</v>
      </c>
      <c r="D330">
        <v>200000</v>
      </c>
      <c r="E330"/>
    </row>
    <row r="331" spans="1:10">
      <c r="A331">
        <v>42318</v>
      </c>
      <c r="B331" t="s">
        <v>480</v>
      </c>
      <c r="C331" t="s">
        <v>479</v>
      </c>
      <c r="D331">
        <v>5000000</v>
      </c>
      <c r="E331"/>
    </row>
    <row r="332" spans="1:10">
      <c r="D332">
        <f>(G329-D330-D331)*-1</f>
        <v>2492830</v>
      </c>
      <c r="F332">
        <f>(G329-D330-D331)*-1</f>
        <v>2492830</v>
      </c>
      <c r="H332">
        <v>1</v>
      </c>
      <c r="I332">
        <f>H332*F332</f>
        <v>2492830</v>
      </c>
    </row>
    <row r="333" spans="1:10">
      <c r="A333">
        <v>42319</v>
      </c>
      <c r="B333" t="s">
        <v>481</v>
      </c>
      <c r="C333" t="s">
        <v>482</v>
      </c>
      <c r="D333">
        <v>500000</v>
      </c>
      <c r="E333"/>
    </row>
    <row r="334" spans="1:10">
      <c r="A334">
        <v>42319</v>
      </c>
      <c r="B334" t="s">
        <v>483</v>
      </c>
      <c r="C334" t="s">
        <v>482</v>
      </c>
      <c r="D334">
        <v>1830000</v>
      </c>
      <c r="E334"/>
    </row>
    <row r="335" spans="1:10">
      <c r="D335">
        <f>F332+D333+D334</f>
        <v>4822830</v>
      </c>
      <c r="F335">
        <f>F332+D333+D334</f>
        <v>4822830</v>
      </c>
      <c r="H335">
        <v>1</v>
      </c>
      <c r="I335">
        <f>H335*F335</f>
        <v>4822830</v>
      </c>
    </row>
    <row r="336" spans="1:10">
      <c r="A336">
        <v>42318</v>
      </c>
      <c r="B336" t="s">
        <v>484</v>
      </c>
      <c r="C336" t="s">
        <v>485</v>
      </c>
      <c r="D336"/>
      <c r="E336">
        <v>10000000</v>
      </c>
    </row>
    <row r="337" spans="1:10">
      <c r="E337">
        <f>-(F335)+E336</f>
        <v>5177170</v>
      </c>
      <c r="G337">
        <f>-(F335)+E336</f>
        <v>5177170</v>
      </c>
      <c r="H337">
        <v>2</v>
      </c>
      <c r="J337">
        <f>H337*G337</f>
        <v>10354340</v>
      </c>
    </row>
    <row r="338" spans="1:10">
      <c r="A338">
        <v>42324</v>
      </c>
      <c r="B338" t="s">
        <v>486</v>
      </c>
      <c r="C338" t="s">
        <v>487</v>
      </c>
      <c r="D338">
        <v>100000</v>
      </c>
      <c r="E338"/>
    </row>
    <row r="339" spans="1:10">
      <c r="E339">
        <f>G337-D338</f>
        <v>5077170</v>
      </c>
      <c r="G339">
        <f>G337-D338</f>
        <v>5077170</v>
      </c>
      <c r="H339">
        <v>12</v>
      </c>
      <c r="J339">
        <f>H339*G339</f>
        <v>60926040</v>
      </c>
    </row>
    <row r="340" spans="1:10">
      <c r="A340">
        <v>42334</v>
      </c>
      <c r="B340" t="s">
        <v>488</v>
      </c>
      <c r="C340" t="s">
        <v>489</v>
      </c>
      <c r="D340">
        <v>100000</v>
      </c>
      <c r="E340"/>
    </row>
    <row r="341" spans="1:10">
      <c r="E341">
        <f>G339-D340</f>
        <v>4977170</v>
      </c>
      <c r="G341">
        <f>G339-D340</f>
        <v>4977170</v>
      </c>
      <c r="H341">
        <v>2</v>
      </c>
      <c r="J341">
        <f>H341*G341</f>
        <v>9954340</v>
      </c>
    </row>
    <row r="342" spans="1:10">
      <c r="A342">
        <v>42338</v>
      </c>
      <c r="B342" t="s">
        <v>490</v>
      </c>
      <c r="C342" t="s">
        <v>491</v>
      </c>
      <c r="D342">
        <v>1100</v>
      </c>
      <c r="E342"/>
    </row>
    <row r="343" spans="1:10">
      <c r="A343">
        <v>42338</v>
      </c>
      <c r="B343" t="s">
        <v>492</v>
      </c>
      <c r="C343" t="s">
        <v>491</v>
      </c>
      <c r="D343">
        <v>2000000</v>
      </c>
      <c r="E343"/>
    </row>
    <row r="344" spans="1:10">
      <c r="E344">
        <f>G341-D342-D343</f>
        <v>2976070</v>
      </c>
      <c r="G344">
        <f>G341-D342-D343</f>
        <v>2976070</v>
      </c>
      <c r="H344">
        <v>3</v>
      </c>
      <c r="J344">
        <f>H344*G344</f>
        <v>8928210</v>
      </c>
    </row>
    <row r="345" spans="1:10">
      <c r="A345">
        <v>42339</v>
      </c>
      <c r="B345" t="s">
        <v>493</v>
      </c>
      <c r="C345" t="s">
        <v>494</v>
      </c>
      <c r="D345">
        <v>150000</v>
      </c>
      <c r="E345"/>
    </row>
    <row r="346" spans="1:10">
      <c r="A346">
        <v>42339</v>
      </c>
      <c r="B346" t="s">
        <v>495</v>
      </c>
      <c r="C346" t="s">
        <v>494</v>
      </c>
      <c r="D346">
        <v>50000</v>
      </c>
      <c r="E346"/>
    </row>
    <row r="347" spans="1:10">
      <c r="E347">
        <f>G344-D345-D346</f>
        <v>2776070</v>
      </c>
      <c r="G347">
        <f>G344-D345-D346</f>
        <v>2776070</v>
      </c>
      <c r="H347">
        <v>1</v>
      </c>
      <c r="J347">
        <f>H347*G347</f>
        <v>2776070</v>
      </c>
    </row>
    <row r="357" spans="1:10">
      <c r="A357" s="1" t="s">
        <v>121</v>
      </c>
    </row>
    <row r="358" spans="1:10">
      <c r="A358" s="1" t="s">
        <v>7</v>
      </c>
      <c r="B358" s="1" t="s">
        <v>8</v>
      </c>
      <c r="C358" s="1" t="s">
        <v>9</v>
      </c>
      <c r="D358" s="1" t="s">
        <v>10</v>
      </c>
      <c r="F358" s="1" t="s">
        <v>11</v>
      </c>
      <c r="H358" s="1" t="s">
        <v>12</v>
      </c>
      <c r="I358" s="1" t="s">
        <v>13</v>
      </c>
    </row>
    <row r="359" spans="1:10">
      <c r="D359" s="1" t="s">
        <v>14</v>
      </c>
      <c r="E359" s="1" t="s">
        <v>15</v>
      </c>
      <c r="F359" s="1" t="s">
        <v>14</v>
      </c>
      <c r="G359" s="1" t="s">
        <v>15</v>
      </c>
      <c r="I359" s="1" t="s">
        <v>14</v>
      </c>
      <c r="J359" s="1" t="s">
        <v>15</v>
      </c>
    </row>
    <row r="360" spans="1:10">
      <c r="A360">
        <v>42338</v>
      </c>
      <c r="B360" t="s">
        <v>496</v>
      </c>
      <c r="C360" t="s">
        <v>497</v>
      </c>
      <c r="D360">
        <v>4453</v>
      </c>
      <c r="E360"/>
    </row>
    <row r="361" spans="1:10">
      <c r="A361">
        <v>42340</v>
      </c>
      <c r="B361" t="s">
        <v>498</v>
      </c>
      <c r="C361" t="s">
        <v>497</v>
      </c>
      <c r="D361">
        <v>70000000</v>
      </c>
      <c r="E361"/>
    </row>
    <row r="362" spans="1:10">
      <c r="D362">
        <f>(G347-D360-D361)*-1</f>
        <v>67228383</v>
      </c>
      <c r="F362">
        <f>(G347-D360-D361)*-1</f>
        <v>67228383</v>
      </c>
      <c r="H362">
        <v>2</v>
      </c>
      <c r="I362">
        <f>H362*F362</f>
        <v>134456766</v>
      </c>
    </row>
    <row r="363" spans="1:10">
      <c r="A363">
        <v>42340</v>
      </c>
      <c r="B363" t="s">
        <v>499</v>
      </c>
      <c r="C363" t="s">
        <v>500</v>
      </c>
      <c r="D363"/>
      <c r="E363">
        <v>70000000</v>
      </c>
    </row>
    <row r="364" spans="1:10">
      <c r="E364">
        <f>-(F362)+E363</f>
        <v>2771617</v>
      </c>
      <c r="G364">
        <f>-(F362)+E363</f>
        <v>2771617</v>
      </c>
      <c r="H364">
        <v>4</v>
      </c>
      <c r="J364">
        <f>H364*G364</f>
        <v>11086468</v>
      </c>
    </row>
    <row r="365" spans="1:10">
      <c r="A365">
        <v>42345</v>
      </c>
      <c r="B365" t="s">
        <v>103</v>
      </c>
      <c r="C365" t="s">
        <v>501</v>
      </c>
      <c r="D365">
        <v>5000</v>
      </c>
      <c r="E365"/>
    </row>
    <row r="366" spans="1:10">
      <c r="E366">
        <f>G364-D365</f>
        <v>2766617</v>
      </c>
      <c r="G366">
        <f>G364-D365</f>
        <v>2766617</v>
      </c>
      <c r="H366">
        <v>10</v>
      </c>
      <c r="J366">
        <f>H366*G366</f>
        <v>27666170</v>
      </c>
    </row>
    <row r="367" spans="1:10">
      <c r="A367">
        <v>42356</v>
      </c>
      <c r="B367" t="s">
        <v>502</v>
      </c>
      <c r="C367" t="s">
        <v>503</v>
      </c>
      <c r="D367">
        <v>300000</v>
      </c>
      <c r="E367"/>
    </row>
    <row r="368" spans="1:10">
      <c r="A368">
        <v>42356</v>
      </c>
      <c r="B368" t="s">
        <v>504</v>
      </c>
      <c r="C368" t="s">
        <v>503</v>
      </c>
      <c r="D368">
        <v>156248957</v>
      </c>
      <c r="E368"/>
    </row>
    <row r="369" spans="1:10">
      <c r="A369">
        <v>42356</v>
      </c>
      <c r="B369" t="s">
        <v>505</v>
      </c>
      <c r="C369" t="s">
        <v>503</v>
      </c>
      <c r="D369">
        <v>6797706</v>
      </c>
      <c r="E369"/>
    </row>
    <row r="370" spans="1:10">
      <c r="D370">
        <f>(G366-D367-D368-D369)*-1</f>
        <v>160580046</v>
      </c>
      <c r="F370">
        <f>(G366-D367-D368-D369)*-1</f>
        <v>160580046</v>
      </c>
      <c r="H370">
        <v>4</v>
      </c>
      <c r="I370">
        <f>H370*F370</f>
        <v>642320184</v>
      </c>
    </row>
    <row r="371" spans="1:10">
      <c r="A371">
        <v>42356</v>
      </c>
      <c r="B371" t="s">
        <v>506</v>
      </c>
      <c r="C371" t="s">
        <v>507</v>
      </c>
      <c r="D371"/>
      <c r="E371">
        <v>157420000</v>
      </c>
    </row>
    <row r="372" spans="1:10">
      <c r="A372">
        <v>42356</v>
      </c>
      <c r="B372" t="s">
        <v>508</v>
      </c>
      <c r="C372" t="s">
        <v>507</v>
      </c>
      <c r="D372"/>
      <c r="E372">
        <v>4000000</v>
      </c>
    </row>
    <row r="373" spans="1:10">
      <c r="E373">
        <f>-(F370)+E371+E372</f>
        <v>839954</v>
      </c>
      <c r="G373">
        <f>-(F370)+E371+E372</f>
        <v>839954</v>
      </c>
      <c r="H373">
        <v>11</v>
      </c>
      <c r="J373">
        <f>H373*G373</f>
        <v>9239494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B1"/>
    <mergeCell ref="D2:D2"/>
    <mergeCell ref="F2:G2"/>
    <mergeCell ref="I2:J2"/>
    <mergeCell ref="A44:B44"/>
    <mergeCell ref="D45:D45"/>
    <mergeCell ref="F45:G45"/>
    <mergeCell ref="I45:J45"/>
    <mergeCell ref="A75:B75"/>
    <mergeCell ref="D76:D76"/>
    <mergeCell ref="F76:G76"/>
    <mergeCell ref="I76:J76"/>
    <mergeCell ref="A104:B104"/>
    <mergeCell ref="D105:D105"/>
    <mergeCell ref="F105:G105"/>
    <mergeCell ref="I105:J105"/>
    <mergeCell ref="A120:B120"/>
    <mergeCell ref="D121:D121"/>
    <mergeCell ref="F121:G121"/>
    <mergeCell ref="I121:J121"/>
    <mergeCell ref="A153:B153"/>
    <mergeCell ref="D154:D154"/>
    <mergeCell ref="F154:G154"/>
    <mergeCell ref="I154:J154"/>
    <mergeCell ref="A187:B187"/>
    <mergeCell ref="D188:D188"/>
    <mergeCell ref="F188:G188"/>
    <mergeCell ref="I188:J188"/>
    <mergeCell ref="A226:B226"/>
    <mergeCell ref="D227:D227"/>
    <mergeCell ref="F227:G227"/>
    <mergeCell ref="I227:J227"/>
    <mergeCell ref="A278:B278"/>
    <mergeCell ref="D279:D279"/>
    <mergeCell ref="F279:G279"/>
    <mergeCell ref="I279:J279"/>
    <mergeCell ref="A314:B314"/>
    <mergeCell ref="D315:D315"/>
    <mergeCell ref="F315:G315"/>
    <mergeCell ref="I315:J315"/>
    <mergeCell ref="A357:B357"/>
    <mergeCell ref="D358:D358"/>
    <mergeCell ref="F358:G358"/>
    <mergeCell ref="I358:J358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J291"/>
  <sheetViews>
    <sheetView tabSelected="0" workbookViewId="0" showGridLines="true" showRowColHeaders="1">
      <selection activeCell="J289" sqref="J289"/>
    </sheetView>
  </sheetViews>
  <sheetFormatPr defaultRowHeight="14.4" outlineLevelRow="0" outlineLevelCol="0"/>
  <sheetData>
    <row r="1" spans="1:10">
      <c r="A1" s="1" t="s">
        <v>6</v>
      </c>
    </row>
    <row r="2" spans="1:10">
      <c r="A2" s="1" t="s">
        <v>7</v>
      </c>
      <c r="B2" s="1" t="s">
        <v>8</v>
      </c>
      <c r="C2" s="1" t="s">
        <v>9</v>
      </c>
      <c r="D2" s="1" t="s">
        <v>10</v>
      </c>
      <c r="F2" s="1" t="s">
        <v>11</v>
      </c>
      <c r="H2" s="1" t="s">
        <v>12</v>
      </c>
      <c r="I2" s="1" t="s">
        <v>13</v>
      </c>
    </row>
    <row r="3" spans="1:10">
      <c r="D3" s="1" t="s">
        <v>14</v>
      </c>
      <c r="E3" s="1" t="s">
        <v>15</v>
      </c>
      <c r="F3" s="1" t="s">
        <v>14</v>
      </c>
      <c r="G3" s="1" t="s">
        <v>15</v>
      </c>
      <c r="I3" s="1" t="s">
        <v>14</v>
      </c>
      <c r="J3" s="1" t="s">
        <v>15</v>
      </c>
    </row>
    <row r="4" spans="1:10">
      <c r="A4">
        <v>42004</v>
      </c>
      <c r="B4" t="s">
        <v>509</v>
      </c>
      <c r="C4" t="s">
        <v>510</v>
      </c>
      <c r="D4">
        <v>1118899</v>
      </c>
      <c r="E4"/>
    </row>
    <row r="5" spans="1:10">
      <c r="D5">
        <f>(4805-D4)*-1</f>
        <v>1114094</v>
      </c>
      <c r="F5">
        <f>(4805-D4)*-1</f>
        <v>1114094</v>
      </c>
      <c r="H5">
        <v>1</v>
      </c>
      <c r="I5">
        <f>H5*F5</f>
        <v>1114094</v>
      </c>
    </row>
    <row r="6" spans="1:10">
      <c r="A6">
        <v>41639</v>
      </c>
      <c r="B6" t="s">
        <v>511</v>
      </c>
      <c r="C6" t="s">
        <v>512</v>
      </c>
      <c r="D6">
        <v>1100</v>
      </c>
      <c r="E6"/>
    </row>
    <row r="7" spans="1:10">
      <c r="D7">
        <f>F5+D6</f>
        <v>1115194</v>
      </c>
      <c r="F7">
        <f>F5+D6</f>
        <v>1115194</v>
      </c>
      <c r="H7">
        <v>3</v>
      </c>
      <c r="I7">
        <f>H7*F7</f>
        <v>3345582</v>
      </c>
    </row>
    <row r="8" spans="1:10">
      <c r="A8">
        <v>41645</v>
      </c>
      <c r="B8" t="s">
        <v>513</v>
      </c>
      <c r="C8" t="s">
        <v>514</v>
      </c>
      <c r="D8"/>
      <c r="E8">
        <v>1029994520</v>
      </c>
    </row>
    <row r="9" spans="1:10">
      <c r="E9">
        <f>-(F7)+E8</f>
        <v>1028879326</v>
      </c>
      <c r="G9">
        <f>-(F7)+E8</f>
        <v>1028879326</v>
      </c>
      <c r="H9">
        <v>1</v>
      </c>
      <c r="J9">
        <f>H9*G9</f>
        <v>1028879326</v>
      </c>
    </row>
    <row r="10" spans="1:10">
      <c r="A10">
        <v>41645</v>
      </c>
      <c r="B10" t="s">
        <v>515</v>
      </c>
      <c r="C10" t="s">
        <v>516</v>
      </c>
      <c r="D10">
        <v>1000000000</v>
      </c>
      <c r="E10"/>
    </row>
    <row r="11" spans="1:10">
      <c r="E11">
        <f>G9-D10</f>
        <v>28879326</v>
      </c>
      <c r="G11">
        <f>G9-D10</f>
        <v>28879326</v>
      </c>
      <c r="H11">
        <v>1</v>
      </c>
      <c r="J11">
        <f>H11*G11</f>
        <v>28879326</v>
      </c>
    </row>
    <row r="12" spans="1:10">
      <c r="A12">
        <v>41647</v>
      </c>
      <c r="B12" t="s">
        <v>517</v>
      </c>
      <c r="C12" t="s">
        <v>518</v>
      </c>
      <c r="D12">
        <v>10000</v>
      </c>
      <c r="E12"/>
    </row>
    <row r="13" spans="1:10">
      <c r="E13">
        <f>G11-D12</f>
        <v>28869326</v>
      </c>
      <c r="G13">
        <f>G11-D12</f>
        <v>28869326</v>
      </c>
      <c r="H13">
        <v>1</v>
      </c>
      <c r="J13">
        <f>H13*G13</f>
        <v>28869326</v>
      </c>
    </row>
    <row r="14" spans="1:10">
      <c r="A14">
        <v>41648</v>
      </c>
      <c r="B14" t="s">
        <v>519</v>
      </c>
      <c r="C14" t="s">
        <v>520</v>
      </c>
      <c r="D14">
        <v>29950000</v>
      </c>
      <c r="E14"/>
    </row>
    <row r="15" spans="1:10">
      <c r="D15">
        <f>(G13-D14)*-1</f>
        <v>1080674</v>
      </c>
      <c r="F15">
        <f>(G13-D14)*-1</f>
        <v>1080674</v>
      </c>
      <c r="H15">
        <v>20</v>
      </c>
      <c r="I15">
        <f>H15*F15</f>
        <v>21613480</v>
      </c>
    </row>
    <row r="16" spans="1:10">
      <c r="A16">
        <v>42031</v>
      </c>
      <c r="B16" t="s">
        <v>306</v>
      </c>
      <c r="C16" t="s">
        <v>521</v>
      </c>
      <c r="D16"/>
      <c r="E16">
        <v>35287671</v>
      </c>
    </row>
    <row r="17" spans="1:10">
      <c r="A17">
        <v>42031</v>
      </c>
      <c r="B17" t="s">
        <v>18</v>
      </c>
      <c r="C17" t="s">
        <v>521</v>
      </c>
      <c r="D17">
        <v>5293151</v>
      </c>
      <c r="E17"/>
    </row>
    <row r="18" spans="1:10">
      <c r="E18">
        <f>-(F15)+E16-D17</f>
        <v>28913846</v>
      </c>
      <c r="G18">
        <f>-(F15)+E16-D17</f>
        <v>28913846</v>
      </c>
      <c r="H18">
        <v>4</v>
      </c>
      <c r="J18">
        <f>H18*G18</f>
        <v>115655384</v>
      </c>
    </row>
    <row r="28" spans="1:10">
      <c r="A28" s="1" t="s">
        <v>37</v>
      </c>
    </row>
    <row r="29" spans="1:10">
      <c r="A29" s="1" t="s">
        <v>7</v>
      </c>
      <c r="B29" s="1" t="s">
        <v>8</v>
      </c>
      <c r="C29" s="1" t="s">
        <v>9</v>
      </c>
      <c r="D29" s="1" t="s">
        <v>10</v>
      </c>
      <c r="F29" s="1" t="s">
        <v>11</v>
      </c>
      <c r="H29" s="1" t="s">
        <v>12</v>
      </c>
      <c r="I29" s="1" t="s">
        <v>13</v>
      </c>
    </row>
    <row r="30" spans="1:10">
      <c r="D30" s="1" t="s">
        <v>14</v>
      </c>
      <c r="E30" s="1" t="s">
        <v>15</v>
      </c>
      <c r="F30" s="1" t="s">
        <v>14</v>
      </c>
      <c r="G30" s="1" t="s">
        <v>15</v>
      </c>
      <c r="I30" s="1" t="s">
        <v>14</v>
      </c>
      <c r="J30" s="1" t="s">
        <v>15</v>
      </c>
    </row>
    <row r="31" spans="1:10">
      <c r="A31">
        <v>42034</v>
      </c>
      <c r="B31" t="s">
        <v>522</v>
      </c>
      <c r="C31" t="s">
        <v>523</v>
      </c>
      <c r="D31">
        <v>1079807</v>
      </c>
      <c r="E31"/>
    </row>
    <row r="32" spans="1:10">
      <c r="E32">
        <f>G18-D31</f>
        <v>27834039</v>
      </c>
      <c r="G32">
        <f>G18-D31</f>
        <v>27834039</v>
      </c>
      <c r="H32">
        <v>2</v>
      </c>
      <c r="J32">
        <f>H32*G32</f>
        <v>55668078</v>
      </c>
    </row>
    <row r="33" spans="1:10">
      <c r="A33">
        <v>41670</v>
      </c>
      <c r="B33" t="s">
        <v>524</v>
      </c>
      <c r="C33" t="s">
        <v>525</v>
      </c>
      <c r="D33">
        <v>1100</v>
      </c>
      <c r="E33"/>
    </row>
    <row r="34" spans="1:10">
      <c r="E34">
        <f>G32-D33</f>
        <v>27832939</v>
      </c>
      <c r="G34">
        <f>G32-D33</f>
        <v>27832939</v>
      </c>
      <c r="H34">
        <v>2</v>
      </c>
      <c r="J34">
        <f>H34*G34</f>
        <v>55665878</v>
      </c>
    </row>
    <row r="35" spans="1:10">
      <c r="A35">
        <v>42039</v>
      </c>
      <c r="B35" t="s">
        <v>212</v>
      </c>
      <c r="C35" t="s">
        <v>526</v>
      </c>
      <c r="D35"/>
      <c r="E35">
        <v>100000000</v>
      </c>
    </row>
    <row r="36" spans="1:10">
      <c r="E36">
        <f>G34+E35</f>
        <v>127832939</v>
      </c>
      <c r="G36">
        <f>G34+E35</f>
        <v>127832939</v>
      </c>
      <c r="H36">
        <v>5</v>
      </c>
      <c r="J36">
        <f>H36*G36</f>
        <v>639164695</v>
      </c>
    </row>
    <row r="37" spans="1:10">
      <c r="A37">
        <v>42046</v>
      </c>
      <c r="B37" t="s">
        <v>527</v>
      </c>
      <c r="C37" t="s">
        <v>528</v>
      </c>
      <c r="D37">
        <v>15000000</v>
      </c>
      <c r="E37"/>
    </row>
    <row r="38" spans="1:10">
      <c r="A38">
        <v>42046</v>
      </c>
      <c r="B38" t="s">
        <v>529</v>
      </c>
      <c r="C38" t="s">
        <v>528</v>
      </c>
      <c r="D38">
        <v>1000000</v>
      </c>
      <c r="E38"/>
    </row>
    <row r="39" spans="1:10">
      <c r="A39">
        <v>42046</v>
      </c>
      <c r="B39" t="s">
        <v>530</v>
      </c>
      <c r="C39" t="s">
        <v>528</v>
      </c>
      <c r="D39">
        <v>2000000</v>
      </c>
      <c r="E39"/>
    </row>
    <row r="40" spans="1:10">
      <c r="E40">
        <f>G36-D37-D38-D39</f>
        <v>109832939</v>
      </c>
      <c r="G40">
        <f>G36-D37-D38-D39</f>
        <v>109832939</v>
      </c>
      <c r="H40">
        <v>1</v>
      </c>
      <c r="J40">
        <f>H40*G40</f>
        <v>109832939</v>
      </c>
    </row>
    <row r="41" spans="1:10">
      <c r="A41">
        <v>42047</v>
      </c>
      <c r="B41" t="s">
        <v>531</v>
      </c>
      <c r="C41" t="s">
        <v>532</v>
      </c>
      <c r="D41">
        <v>2000000</v>
      </c>
      <c r="E41"/>
    </row>
    <row r="42" spans="1:10">
      <c r="E42">
        <f>G40-D41</f>
        <v>107832939</v>
      </c>
      <c r="G42">
        <f>G40-D41</f>
        <v>107832939</v>
      </c>
      <c r="H42">
        <v>2</v>
      </c>
      <c r="J42">
        <f>H42*G42</f>
        <v>215665878</v>
      </c>
    </row>
    <row r="43" spans="1:10">
      <c r="A43">
        <v>42051</v>
      </c>
      <c r="B43" t="s">
        <v>533</v>
      </c>
      <c r="C43" t="s">
        <v>534</v>
      </c>
      <c r="D43">
        <v>2296000</v>
      </c>
      <c r="E43"/>
    </row>
    <row r="44" spans="1:10">
      <c r="E44">
        <f>G42-D43</f>
        <v>105536939</v>
      </c>
      <c r="G44">
        <f>G42-D43</f>
        <v>105536939</v>
      </c>
      <c r="H44">
        <v>18</v>
      </c>
      <c r="J44">
        <f>H44*G44</f>
        <v>1899664902</v>
      </c>
    </row>
    <row r="54" spans="1:10">
      <c r="A54" s="1" t="s">
        <v>41</v>
      </c>
    </row>
    <row r="55" spans="1:10">
      <c r="A55" s="1" t="s">
        <v>7</v>
      </c>
      <c r="B55" s="1" t="s">
        <v>8</v>
      </c>
      <c r="C55" s="1" t="s">
        <v>9</v>
      </c>
      <c r="D55" s="1" t="s">
        <v>10</v>
      </c>
      <c r="F55" s="1" t="s">
        <v>11</v>
      </c>
      <c r="H55" s="1" t="s">
        <v>12</v>
      </c>
      <c r="I55" s="1" t="s">
        <v>13</v>
      </c>
    </row>
    <row r="56" spans="1:10">
      <c r="D56" s="1" t="s">
        <v>14</v>
      </c>
      <c r="E56" s="1" t="s">
        <v>15</v>
      </c>
      <c r="F56" s="1" t="s">
        <v>14</v>
      </c>
      <c r="G56" s="1" t="s">
        <v>15</v>
      </c>
      <c r="I56" s="1" t="s">
        <v>14</v>
      </c>
      <c r="J56" s="1" t="s">
        <v>15</v>
      </c>
    </row>
    <row r="57" spans="1:10">
      <c r="A57">
        <v>41698</v>
      </c>
      <c r="B57" t="s">
        <v>535</v>
      </c>
      <c r="C57" t="s">
        <v>536</v>
      </c>
      <c r="D57">
        <v>1100</v>
      </c>
      <c r="E57"/>
    </row>
    <row r="58" spans="1:10">
      <c r="E58">
        <f>G44-D57</f>
        <v>105535839</v>
      </c>
      <c r="G58">
        <f>G44-D57</f>
        <v>105535839</v>
      </c>
      <c r="H58">
        <v>22</v>
      </c>
      <c r="J58">
        <f>H58*G58</f>
        <v>2321788458</v>
      </c>
    </row>
    <row r="59" spans="1:10">
      <c r="A59">
        <v>41724</v>
      </c>
      <c r="B59" t="s">
        <v>537</v>
      </c>
      <c r="C59" t="s">
        <v>538</v>
      </c>
      <c r="D59">
        <v>5109749</v>
      </c>
      <c r="E59"/>
    </row>
    <row r="60" spans="1:10">
      <c r="A60">
        <v>41731</v>
      </c>
      <c r="B60" t="s">
        <v>539</v>
      </c>
      <c r="C60" t="s">
        <v>538</v>
      </c>
      <c r="D60">
        <v>9839</v>
      </c>
      <c r="E60"/>
    </row>
    <row r="61" spans="1:10">
      <c r="E61">
        <f>G58-D59-D60</f>
        <v>100416251</v>
      </c>
      <c r="G61">
        <f>G58-D59-D60</f>
        <v>100416251</v>
      </c>
      <c r="H61">
        <v>1</v>
      </c>
      <c r="J61">
        <f>H61*G61</f>
        <v>100416251</v>
      </c>
    </row>
    <row r="62" spans="1:10">
      <c r="A62">
        <v>41723</v>
      </c>
      <c r="B62" t="s">
        <v>540</v>
      </c>
      <c r="C62" t="s">
        <v>541</v>
      </c>
      <c r="D62"/>
      <c r="E62">
        <v>5075000</v>
      </c>
    </row>
    <row r="63" spans="1:10">
      <c r="E63">
        <f>G61+E62</f>
        <v>105491251</v>
      </c>
      <c r="G63">
        <f>G61+E62</f>
        <v>105491251</v>
      </c>
      <c r="H63">
        <v>5</v>
      </c>
      <c r="J63">
        <f>H63*G63</f>
        <v>527456255</v>
      </c>
    </row>
    <row r="64" spans="1:10">
      <c r="A64">
        <v>41729</v>
      </c>
      <c r="B64" t="s">
        <v>542</v>
      </c>
      <c r="C64" t="s">
        <v>543</v>
      </c>
      <c r="D64">
        <v>2325</v>
      </c>
      <c r="E64"/>
    </row>
    <row r="65" spans="1:10">
      <c r="E65">
        <f>G63-D64</f>
        <v>105488926</v>
      </c>
      <c r="G65">
        <f>G63-D64</f>
        <v>105488926</v>
      </c>
      <c r="H65">
        <v>1</v>
      </c>
      <c r="J65">
        <f>H65*G65</f>
        <v>105488926</v>
      </c>
    </row>
    <row r="75" spans="1:10">
      <c r="A75" s="1" t="s">
        <v>46</v>
      </c>
    </row>
    <row r="76" spans="1:10">
      <c r="A76" s="1" t="s">
        <v>7</v>
      </c>
      <c r="B76" s="1" t="s">
        <v>8</v>
      </c>
      <c r="C76" s="1" t="s">
        <v>9</v>
      </c>
      <c r="D76" s="1" t="s">
        <v>10</v>
      </c>
      <c r="F76" s="1" t="s">
        <v>11</v>
      </c>
      <c r="H76" s="1" t="s">
        <v>12</v>
      </c>
      <c r="I76" s="1" t="s">
        <v>13</v>
      </c>
    </row>
    <row r="77" spans="1:10">
      <c r="D77" s="1" t="s">
        <v>14</v>
      </c>
      <c r="E77" s="1" t="s">
        <v>15</v>
      </c>
      <c r="F77" s="1" t="s">
        <v>14</v>
      </c>
      <c r="G77" s="1" t="s">
        <v>15</v>
      </c>
      <c r="I77" s="1" t="s">
        <v>14</v>
      </c>
      <c r="J77" s="1" t="s">
        <v>15</v>
      </c>
    </row>
    <row r="78" spans="1:10">
      <c r="A78">
        <v>41729</v>
      </c>
      <c r="B78" t="s">
        <v>544</v>
      </c>
      <c r="C78" t="s">
        <v>545</v>
      </c>
      <c r="D78">
        <v>1100</v>
      </c>
      <c r="E78"/>
    </row>
    <row r="79" spans="1:10">
      <c r="E79">
        <f>G65-D78</f>
        <v>105487826</v>
      </c>
      <c r="G79">
        <f>G65-D78</f>
        <v>105487826</v>
      </c>
      <c r="H79">
        <v>16</v>
      </c>
      <c r="J79">
        <f>H79*G79</f>
        <v>1687805216</v>
      </c>
    </row>
    <row r="80" spans="1:10">
      <c r="A80">
        <v>41747</v>
      </c>
      <c r="B80" t="s">
        <v>546</v>
      </c>
      <c r="C80" t="s">
        <v>547</v>
      </c>
      <c r="D80">
        <v>15000000</v>
      </c>
      <c r="E80"/>
    </row>
    <row r="81" spans="1:10">
      <c r="E81">
        <f>G79-D80</f>
        <v>90487826</v>
      </c>
      <c r="G81">
        <f>G79-D80</f>
        <v>90487826</v>
      </c>
      <c r="H81">
        <v>5</v>
      </c>
      <c r="J81">
        <f>H81*G81</f>
        <v>452439130</v>
      </c>
    </row>
    <row r="82" spans="1:10">
      <c r="A82">
        <v>41752</v>
      </c>
      <c r="B82" t="s">
        <v>548</v>
      </c>
      <c r="C82" t="s">
        <v>549</v>
      </c>
      <c r="D82">
        <v>10000000</v>
      </c>
      <c r="E82"/>
    </row>
    <row r="83" spans="1:10">
      <c r="E83">
        <f>G81-D82</f>
        <v>80487826</v>
      </c>
      <c r="G83">
        <f>G81-D82</f>
        <v>80487826</v>
      </c>
      <c r="H83">
        <v>8</v>
      </c>
      <c r="J83">
        <f>H83*G83</f>
        <v>643902608</v>
      </c>
    </row>
    <row r="84" spans="1:10">
      <c r="A84">
        <v>41759</v>
      </c>
      <c r="B84" t="s">
        <v>550</v>
      </c>
      <c r="C84" t="s">
        <v>551</v>
      </c>
      <c r="D84">
        <v>137695</v>
      </c>
      <c r="E84"/>
    </row>
    <row r="85" spans="1:10">
      <c r="E85">
        <f>G83-D84</f>
        <v>80350131</v>
      </c>
      <c r="G85">
        <f>G83-D84</f>
        <v>80350131</v>
      </c>
      <c r="H85">
        <v>2</v>
      </c>
      <c r="J85">
        <f>H85*G85</f>
        <v>160700262</v>
      </c>
    </row>
    <row r="95" spans="1:10">
      <c r="A95" s="1" t="s">
        <v>48</v>
      </c>
    </row>
    <row r="96" spans="1:10">
      <c r="A96" s="1" t="s">
        <v>7</v>
      </c>
      <c r="B96" s="1" t="s">
        <v>8</v>
      </c>
      <c r="C96" s="1" t="s">
        <v>9</v>
      </c>
      <c r="D96" s="1" t="s">
        <v>10</v>
      </c>
      <c r="F96" s="1" t="s">
        <v>11</v>
      </c>
      <c r="H96" s="1" t="s">
        <v>12</v>
      </c>
      <c r="I96" s="1" t="s">
        <v>13</v>
      </c>
    </row>
    <row r="97" spans="1:10">
      <c r="D97" s="1" t="s">
        <v>14</v>
      </c>
      <c r="E97" s="1" t="s">
        <v>15</v>
      </c>
      <c r="F97" s="1" t="s">
        <v>14</v>
      </c>
      <c r="G97" s="1" t="s">
        <v>15</v>
      </c>
      <c r="I97" s="1" t="s">
        <v>14</v>
      </c>
      <c r="J97" s="1" t="s">
        <v>15</v>
      </c>
    </row>
    <row r="98" spans="1:10">
      <c r="A98">
        <v>41759</v>
      </c>
      <c r="B98" t="s">
        <v>552</v>
      </c>
      <c r="C98" t="s">
        <v>553</v>
      </c>
      <c r="D98"/>
      <c r="E98">
        <v>10137000</v>
      </c>
    </row>
    <row r="99" spans="1:10">
      <c r="A99">
        <v>41759</v>
      </c>
      <c r="B99" t="s">
        <v>554</v>
      </c>
      <c r="C99" t="s">
        <v>553</v>
      </c>
      <c r="D99">
        <v>1100</v>
      </c>
      <c r="E99"/>
    </row>
    <row r="100" spans="1:10">
      <c r="A100">
        <v>41764</v>
      </c>
      <c r="B100" t="s">
        <v>555</v>
      </c>
      <c r="C100" t="s">
        <v>553</v>
      </c>
      <c r="D100">
        <v>17000000</v>
      </c>
      <c r="E100"/>
    </row>
    <row r="101" spans="1:10">
      <c r="E101">
        <f>G85+E98-D99-D100</f>
        <v>73486031</v>
      </c>
      <c r="G101">
        <f>G85+E98-D99-D100</f>
        <v>73486031</v>
      </c>
      <c r="H101">
        <v>17</v>
      </c>
      <c r="J101">
        <f>H101*G101</f>
        <v>1249262527</v>
      </c>
    </row>
    <row r="102" spans="1:10">
      <c r="A102">
        <v>41779</v>
      </c>
      <c r="B102" t="s">
        <v>556</v>
      </c>
      <c r="C102" t="s">
        <v>557</v>
      </c>
      <c r="D102">
        <v>10000000</v>
      </c>
      <c r="E102"/>
    </row>
    <row r="103" spans="1:10">
      <c r="E103">
        <f>G101-D102</f>
        <v>63486031</v>
      </c>
      <c r="G103">
        <f>G101-D102</f>
        <v>63486031</v>
      </c>
      <c r="H103">
        <v>3</v>
      </c>
      <c r="J103">
        <f>H103*G103</f>
        <v>190458093</v>
      </c>
    </row>
    <row r="104" spans="1:10">
      <c r="A104">
        <v>41782</v>
      </c>
      <c r="B104" t="s">
        <v>558</v>
      </c>
      <c r="C104" t="s">
        <v>559</v>
      </c>
      <c r="D104">
        <v>15000000</v>
      </c>
      <c r="E104"/>
    </row>
    <row r="105" spans="1:10">
      <c r="E105">
        <f>G103-D104</f>
        <v>48486031</v>
      </c>
      <c r="G105">
        <f>G103-D104</f>
        <v>48486031</v>
      </c>
      <c r="H105">
        <v>9</v>
      </c>
      <c r="J105">
        <f>H105*G105</f>
        <v>436374279</v>
      </c>
    </row>
    <row r="106" spans="1:10">
      <c r="A106">
        <v>41789</v>
      </c>
      <c r="B106" t="s">
        <v>560</v>
      </c>
      <c r="C106" t="s">
        <v>561</v>
      </c>
      <c r="D106">
        <v>580050</v>
      </c>
      <c r="E106"/>
    </row>
    <row r="107" spans="1:10">
      <c r="E107">
        <f>G105-D106</f>
        <v>47905981</v>
      </c>
      <c r="G107">
        <f>G105-D106</f>
        <v>47905981</v>
      </c>
      <c r="H107">
        <v>2</v>
      </c>
      <c r="J107">
        <f>H107*G107</f>
        <v>95811962</v>
      </c>
    </row>
    <row r="117" spans="1:10">
      <c r="A117" s="1" t="s">
        <v>50</v>
      </c>
    </row>
    <row r="118" spans="1:10">
      <c r="A118" s="1" t="s">
        <v>7</v>
      </c>
      <c r="B118" s="1" t="s">
        <v>8</v>
      </c>
      <c r="C118" s="1" t="s">
        <v>9</v>
      </c>
      <c r="D118" s="1" t="s">
        <v>10</v>
      </c>
      <c r="F118" s="1" t="s">
        <v>11</v>
      </c>
      <c r="H118" s="1" t="s">
        <v>12</v>
      </c>
      <c r="I118" s="1" t="s">
        <v>13</v>
      </c>
    </row>
    <row r="119" spans="1:10">
      <c r="D119" s="1" t="s">
        <v>14</v>
      </c>
      <c r="E119" s="1" t="s">
        <v>15</v>
      </c>
      <c r="F119" s="1" t="s">
        <v>14</v>
      </c>
      <c r="G119" s="1" t="s">
        <v>15</v>
      </c>
      <c r="I119" s="1" t="s">
        <v>14</v>
      </c>
      <c r="J119" s="1" t="s">
        <v>15</v>
      </c>
    </row>
    <row r="120" spans="1:10">
      <c r="A120">
        <v>41789</v>
      </c>
      <c r="B120" t="s">
        <v>562</v>
      </c>
      <c r="C120" t="s">
        <v>563</v>
      </c>
      <c r="D120">
        <v>1100</v>
      </c>
      <c r="E120"/>
    </row>
    <row r="121" spans="1:10">
      <c r="E121">
        <f>G107-D120</f>
        <v>47904881</v>
      </c>
      <c r="G121">
        <f>G107-D120</f>
        <v>47904881</v>
      </c>
      <c r="H121">
        <v>1</v>
      </c>
      <c r="J121">
        <f>H121*G121</f>
        <v>47904881</v>
      </c>
    </row>
    <row r="122" spans="1:10">
      <c r="A122">
        <v>41794</v>
      </c>
      <c r="B122" t="s">
        <v>564</v>
      </c>
      <c r="C122" t="s">
        <v>565</v>
      </c>
      <c r="D122">
        <v>10000000</v>
      </c>
      <c r="E122"/>
    </row>
    <row r="123" spans="1:10">
      <c r="E123">
        <f>G121-D122</f>
        <v>37904881</v>
      </c>
      <c r="G123">
        <f>G121-D122</f>
        <v>37904881</v>
      </c>
      <c r="H123">
        <v>2</v>
      </c>
      <c r="J123">
        <f>H123*G123</f>
        <v>75809762</v>
      </c>
    </row>
    <row r="124" spans="1:10">
      <c r="A124">
        <v>41796</v>
      </c>
      <c r="B124" t="s">
        <v>566</v>
      </c>
      <c r="C124" t="s">
        <v>567</v>
      </c>
      <c r="D124">
        <v>3000000</v>
      </c>
      <c r="E124"/>
    </row>
    <row r="125" spans="1:10">
      <c r="E125">
        <f>G123-D124</f>
        <v>34904881</v>
      </c>
      <c r="G125">
        <f>G123-D124</f>
        <v>34904881</v>
      </c>
      <c r="H125">
        <v>5</v>
      </c>
      <c r="J125">
        <f>H125*G125</f>
        <v>174524405</v>
      </c>
    </row>
    <row r="126" spans="1:10">
      <c r="A126">
        <v>41801</v>
      </c>
      <c r="B126" t="s">
        <v>568</v>
      </c>
      <c r="C126" t="s">
        <v>569</v>
      </c>
      <c r="D126">
        <v>1000000</v>
      </c>
      <c r="E126"/>
    </row>
    <row r="127" spans="1:10">
      <c r="E127">
        <f>G125-D126</f>
        <v>33904881</v>
      </c>
      <c r="G127">
        <f>G125-D126</f>
        <v>33904881</v>
      </c>
      <c r="H127">
        <v>1</v>
      </c>
      <c r="J127">
        <f>H127*G127</f>
        <v>33904881</v>
      </c>
    </row>
    <row r="128" spans="1:10">
      <c r="A128">
        <v>41802</v>
      </c>
      <c r="B128" t="s">
        <v>570</v>
      </c>
      <c r="C128" t="s">
        <v>571</v>
      </c>
      <c r="D128">
        <v>155320000</v>
      </c>
      <c r="E128"/>
    </row>
    <row r="129" spans="1:10">
      <c r="A129">
        <v>41802</v>
      </c>
      <c r="B129" t="s">
        <v>572</v>
      </c>
      <c r="C129" t="s">
        <v>571</v>
      </c>
      <c r="D129">
        <v>87930000</v>
      </c>
      <c r="E129"/>
    </row>
    <row r="130" spans="1:10">
      <c r="A130">
        <v>41802</v>
      </c>
      <c r="B130" t="s">
        <v>573</v>
      </c>
      <c r="C130" t="s">
        <v>571</v>
      </c>
      <c r="D130">
        <v>10000000</v>
      </c>
      <c r="E130"/>
    </row>
    <row r="131" spans="1:10">
      <c r="D131">
        <f>(G127-D128-D129-D130)*-1</f>
        <v>219345119</v>
      </c>
      <c r="F131">
        <f>(G127-D128-D129-D130)*-1</f>
        <v>219345119</v>
      </c>
      <c r="H131">
        <v>1</v>
      </c>
      <c r="I131">
        <f>H131*F131</f>
        <v>219345119</v>
      </c>
    </row>
    <row r="132" spans="1:10">
      <c r="A132">
        <v>41803</v>
      </c>
      <c r="B132" t="s">
        <v>574</v>
      </c>
      <c r="C132" t="s">
        <v>575</v>
      </c>
      <c r="D132">
        <v>10000000</v>
      </c>
      <c r="E132"/>
    </row>
    <row r="133" spans="1:10">
      <c r="D133">
        <f>F131+D132</f>
        <v>229345119</v>
      </c>
      <c r="F133">
        <f>F131+D132</f>
        <v>229345119</v>
      </c>
      <c r="H133">
        <v>1</v>
      </c>
      <c r="I133">
        <f>H133*F133</f>
        <v>229345119</v>
      </c>
    </row>
    <row r="134" spans="1:10">
      <c r="A134">
        <v>41802</v>
      </c>
      <c r="B134" t="s">
        <v>576</v>
      </c>
      <c r="C134" t="s">
        <v>577</v>
      </c>
      <c r="D134"/>
      <c r="E134">
        <v>400000000</v>
      </c>
    </row>
    <row r="135" spans="1:10">
      <c r="A135">
        <v>41802</v>
      </c>
      <c r="B135" t="s">
        <v>576</v>
      </c>
      <c r="C135" t="s">
        <v>577</v>
      </c>
      <c r="D135">
        <v>1100000</v>
      </c>
      <c r="E135"/>
    </row>
    <row r="136" spans="1:10">
      <c r="E136">
        <f>-(F133)+E134-D135</f>
        <v>169554881</v>
      </c>
      <c r="G136">
        <f>-(F133)+E134-D135</f>
        <v>169554881</v>
      </c>
      <c r="H136">
        <v>3</v>
      </c>
      <c r="J136">
        <f>H136*G136</f>
        <v>508664643</v>
      </c>
    </row>
    <row r="137" spans="1:10">
      <c r="A137">
        <v>41807</v>
      </c>
      <c r="B137" t="s">
        <v>578</v>
      </c>
      <c r="C137" t="s">
        <v>579</v>
      </c>
      <c r="D137">
        <v>3000000</v>
      </c>
      <c r="E137"/>
    </row>
    <row r="138" spans="1:10">
      <c r="E138">
        <f>G136-D137</f>
        <v>166554881</v>
      </c>
      <c r="G138">
        <f>G136-D137</f>
        <v>166554881</v>
      </c>
      <c r="H138">
        <v>1</v>
      </c>
      <c r="J138">
        <f>H138*G138</f>
        <v>166554881</v>
      </c>
    </row>
    <row r="139" spans="1:10">
      <c r="A139">
        <v>41808</v>
      </c>
      <c r="B139" t="s">
        <v>580</v>
      </c>
      <c r="C139" t="s">
        <v>581</v>
      </c>
      <c r="D139">
        <v>8500000</v>
      </c>
      <c r="E139"/>
    </row>
    <row r="140" spans="1:10">
      <c r="E140">
        <f>G138-D139</f>
        <v>158054881</v>
      </c>
      <c r="G140">
        <f>G138-D139</f>
        <v>158054881</v>
      </c>
      <c r="H140">
        <v>8</v>
      </c>
      <c r="J140">
        <f>H140*G140</f>
        <v>1264439048</v>
      </c>
    </row>
    <row r="141" spans="1:10">
      <c r="A141">
        <v>41816</v>
      </c>
      <c r="B141" t="s">
        <v>582</v>
      </c>
      <c r="C141" t="s">
        <v>583</v>
      </c>
      <c r="D141">
        <v>9000000</v>
      </c>
      <c r="E141"/>
    </row>
    <row r="142" spans="1:10">
      <c r="E142">
        <f>G140-D141</f>
        <v>149054881</v>
      </c>
      <c r="G142">
        <f>G140-D141</f>
        <v>149054881</v>
      </c>
      <c r="H142">
        <v>2</v>
      </c>
      <c r="J142">
        <f>H142*G142</f>
        <v>298109762</v>
      </c>
    </row>
    <row r="143" spans="1:10">
      <c r="A143">
        <v>41820</v>
      </c>
      <c r="B143" t="s">
        <v>584</v>
      </c>
      <c r="C143" t="s">
        <v>585</v>
      </c>
      <c r="D143">
        <v>10050000</v>
      </c>
      <c r="E143"/>
    </row>
    <row r="144" spans="1:10">
      <c r="A144">
        <v>41820</v>
      </c>
      <c r="B144" t="s">
        <v>586</v>
      </c>
      <c r="C144" t="s">
        <v>585</v>
      </c>
      <c r="D144"/>
      <c r="E144">
        <v>10000000</v>
      </c>
    </row>
    <row r="145" spans="1:10">
      <c r="A145">
        <v>41820</v>
      </c>
      <c r="B145" t="s">
        <v>584</v>
      </c>
      <c r="C145" t="s">
        <v>585</v>
      </c>
      <c r="D145">
        <v>10000000</v>
      </c>
      <c r="E145"/>
    </row>
    <row r="146" spans="1:10">
      <c r="E146">
        <f>G142-D143+E144-D145</f>
        <v>139004881</v>
      </c>
      <c r="G146">
        <f>G142-D143+E144-D145</f>
        <v>139004881</v>
      </c>
      <c r="H146">
        <v>3</v>
      </c>
      <c r="J146">
        <f>H146*G146</f>
        <v>417014643</v>
      </c>
    </row>
    <row r="147" spans="1:10">
      <c r="A147">
        <v>41820</v>
      </c>
      <c r="B147" t="s">
        <v>587</v>
      </c>
      <c r="C147" t="s">
        <v>588</v>
      </c>
      <c r="D147">
        <v>611709</v>
      </c>
      <c r="E147"/>
    </row>
    <row r="148" spans="1:10">
      <c r="A148">
        <v>41821</v>
      </c>
      <c r="B148" t="s">
        <v>589</v>
      </c>
      <c r="C148" t="s">
        <v>588</v>
      </c>
      <c r="D148">
        <v>1000000</v>
      </c>
      <c r="E148"/>
    </row>
    <row r="149" spans="1:10">
      <c r="E149">
        <f>G146-D147-D148</f>
        <v>137393172</v>
      </c>
      <c r="G149">
        <f>G146-D147-D148</f>
        <v>137393172</v>
      </c>
      <c r="H149">
        <v>1</v>
      </c>
      <c r="J149">
        <f>H149*G149</f>
        <v>137393172</v>
      </c>
    </row>
    <row r="159" spans="1:10">
      <c r="A159" s="1" t="s">
        <v>52</v>
      </c>
    </row>
    <row r="160" spans="1:10">
      <c r="A160" s="1" t="s">
        <v>7</v>
      </c>
      <c r="B160" s="1" t="s">
        <v>8</v>
      </c>
      <c r="C160" s="1" t="s">
        <v>9</v>
      </c>
      <c r="D160" s="1" t="s">
        <v>10</v>
      </c>
      <c r="F160" s="1" t="s">
        <v>11</v>
      </c>
      <c r="H160" s="1" t="s">
        <v>12</v>
      </c>
      <c r="I160" s="1" t="s">
        <v>13</v>
      </c>
    </row>
    <row r="161" spans="1:10">
      <c r="D161" s="1" t="s">
        <v>14</v>
      </c>
      <c r="E161" s="1" t="s">
        <v>15</v>
      </c>
      <c r="F161" s="1" t="s">
        <v>14</v>
      </c>
      <c r="G161" s="1" t="s">
        <v>15</v>
      </c>
      <c r="I161" s="1" t="s">
        <v>14</v>
      </c>
      <c r="J161" s="1" t="s">
        <v>15</v>
      </c>
    </row>
    <row r="162" spans="1:10">
      <c r="A162">
        <v>41820</v>
      </c>
      <c r="B162" t="s">
        <v>590</v>
      </c>
      <c r="C162" t="s">
        <v>591</v>
      </c>
      <c r="D162">
        <v>1100</v>
      </c>
      <c r="E162"/>
    </row>
    <row r="163" spans="1:10">
      <c r="E163">
        <f>G149-D162</f>
        <v>137392072</v>
      </c>
      <c r="G163">
        <f>G149-D162</f>
        <v>137392072</v>
      </c>
      <c r="H163">
        <v>1</v>
      </c>
      <c r="J163">
        <f>H163*G163</f>
        <v>137392072</v>
      </c>
    </row>
    <row r="164" spans="1:10">
      <c r="A164">
        <v>41823</v>
      </c>
      <c r="B164" t="s">
        <v>592</v>
      </c>
      <c r="C164" t="s">
        <v>593</v>
      </c>
      <c r="D164">
        <v>11500000</v>
      </c>
      <c r="E164"/>
    </row>
    <row r="165" spans="1:10">
      <c r="E165">
        <f>G163-D164</f>
        <v>125892072</v>
      </c>
      <c r="G165">
        <f>G163-D164</f>
        <v>125892072</v>
      </c>
      <c r="H165">
        <v>1</v>
      </c>
      <c r="J165">
        <f>H165*G165</f>
        <v>125892072</v>
      </c>
    </row>
    <row r="166" spans="1:10">
      <c r="A166">
        <v>41824</v>
      </c>
      <c r="B166" t="s">
        <v>594</v>
      </c>
      <c r="C166" t="s">
        <v>595</v>
      </c>
      <c r="D166">
        <v>20000000</v>
      </c>
      <c r="E166"/>
    </row>
    <row r="167" spans="1:10">
      <c r="A167">
        <v>41824</v>
      </c>
      <c r="B167" t="s">
        <v>596</v>
      </c>
      <c r="C167" t="s">
        <v>595</v>
      </c>
      <c r="D167">
        <v>15000000</v>
      </c>
      <c r="E167"/>
    </row>
    <row r="168" spans="1:10">
      <c r="E168">
        <f>G165-D166-D167</f>
        <v>90892072</v>
      </c>
      <c r="G168">
        <f>G165-D166-D167</f>
        <v>90892072</v>
      </c>
      <c r="H168">
        <v>2</v>
      </c>
      <c r="J168">
        <f>H168*G168</f>
        <v>181784144</v>
      </c>
    </row>
    <row r="169" spans="1:10">
      <c r="A169">
        <v>41827</v>
      </c>
      <c r="B169" t="s">
        <v>597</v>
      </c>
      <c r="C169" t="s">
        <v>598</v>
      </c>
      <c r="D169"/>
      <c r="E169">
        <v>1029505480</v>
      </c>
    </row>
    <row r="170" spans="1:10">
      <c r="E170">
        <f>G168+E169</f>
        <v>1120397552</v>
      </c>
      <c r="G170">
        <f>G168+E169</f>
        <v>1120397552</v>
      </c>
      <c r="H170">
        <v>2</v>
      </c>
      <c r="J170">
        <f>H170*G170</f>
        <v>2240795104</v>
      </c>
    </row>
    <row r="171" spans="1:10">
      <c r="A171">
        <v>41827</v>
      </c>
      <c r="B171" t="s">
        <v>515</v>
      </c>
      <c r="C171" t="s">
        <v>599</v>
      </c>
      <c r="D171">
        <v>1000000000</v>
      </c>
      <c r="E171"/>
    </row>
    <row r="172" spans="1:10">
      <c r="E172">
        <f>G170-D171</f>
        <v>120397552</v>
      </c>
      <c r="G172">
        <f>G170-D171</f>
        <v>120397552</v>
      </c>
      <c r="H172">
        <v>1</v>
      </c>
      <c r="J172">
        <f>H172*G172</f>
        <v>120397552</v>
      </c>
    </row>
    <row r="173" spans="1:10">
      <c r="A173">
        <v>41829</v>
      </c>
      <c r="B173" t="s">
        <v>600</v>
      </c>
      <c r="C173" t="s">
        <v>601</v>
      </c>
      <c r="D173">
        <v>30000000</v>
      </c>
      <c r="E173"/>
    </row>
    <row r="174" spans="1:10">
      <c r="A174">
        <v>41829</v>
      </c>
      <c r="B174" t="s">
        <v>602</v>
      </c>
      <c r="C174" t="s">
        <v>601</v>
      </c>
      <c r="D174">
        <v>30000</v>
      </c>
      <c r="E174"/>
    </row>
    <row r="175" spans="1:10">
      <c r="A175">
        <v>41829</v>
      </c>
      <c r="B175" t="s">
        <v>602</v>
      </c>
      <c r="C175" t="s">
        <v>601</v>
      </c>
      <c r="D175">
        <v>3000</v>
      </c>
      <c r="E175"/>
    </row>
    <row r="176" spans="1:10">
      <c r="E176">
        <f>G172-D173-D174-D175</f>
        <v>90364552</v>
      </c>
      <c r="G176">
        <f>G172-D173-D174-D175</f>
        <v>90364552</v>
      </c>
      <c r="H176">
        <v>14</v>
      </c>
      <c r="J176">
        <f>H176*G176</f>
        <v>1265103728</v>
      </c>
    </row>
    <row r="177" spans="1:10">
      <c r="A177">
        <v>41843</v>
      </c>
      <c r="B177" t="s">
        <v>603</v>
      </c>
      <c r="C177" t="s">
        <v>604</v>
      </c>
      <c r="D177">
        <v>12500000</v>
      </c>
      <c r="E177"/>
    </row>
    <row r="178" spans="1:10">
      <c r="E178">
        <f>G176-D177</f>
        <v>77864552</v>
      </c>
      <c r="G178">
        <f>G176-D177</f>
        <v>77864552</v>
      </c>
      <c r="H178">
        <v>2</v>
      </c>
      <c r="J178">
        <f>H178*G178</f>
        <v>155729104</v>
      </c>
    </row>
    <row r="179" spans="1:10">
      <c r="A179">
        <v>41845</v>
      </c>
      <c r="B179" t="s">
        <v>605</v>
      </c>
      <c r="C179" t="s">
        <v>606</v>
      </c>
      <c r="D179">
        <v>2000000</v>
      </c>
      <c r="E179"/>
    </row>
    <row r="180" spans="1:10">
      <c r="E180">
        <f>G178-D179</f>
        <v>75864552</v>
      </c>
      <c r="G180">
        <f>G178-D179</f>
        <v>75864552</v>
      </c>
      <c r="H180">
        <v>7</v>
      </c>
      <c r="J180">
        <f>H180*G180</f>
        <v>531051864</v>
      </c>
    </row>
    <row r="181" spans="1:10">
      <c r="A181">
        <v>41851</v>
      </c>
      <c r="B181" t="s">
        <v>607</v>
      </c>
      <c r="C181" t="s">
        <v>608</v>
      </c>
      <c r="D181">
        <v>244504</v>
      </c>
      <c r="E181"/>
    </row>
    <row r="182" spans="1:10">
      <c r="E182">
        <f>G180-D181</f>
        <v>75620048</v>
      </c>
      <c r="G182">
        <f>G180-D181</f>
        <v>75620048</v>
      </c>
      <c r="H182">
        <v>4</v>
      </c>
      <c r="J182">
        <f>H182*G182</f>
        <v>302480192</v>
      </c>
    </row>
    <row r="192" spans="1:10">
      <c r="A192" s="1" t="s">
        <v>70</v>
      </c>
    </row>
    <row r="193" spans="1:10">
      <c r="A193" s="1" t="s">
        <v>7</v>
      </c>
      <c r="B193" s="1" t="s">
        <v>8</v>
      </c>
      <c r="C193" s="1" t="s">
        <v>9</v>
      </c>
      <c r="D193" s="1" t="s">
        <v>10</v>
      </c>
      <c r="F193" s="1" t="s">
        <v>11</v>
      </c>
      <c r="H193" s="1" t="s">
        <v>12</v>
      </c>
      <c r="I193" s="1" t="s">
        <v>13</v>
      </c>
    </row>
    <row r="194" spans="1:10">
      <c r="D194" s="1" t="s">
        <v>14</v>
      </c>
      <c r="E194" s="1" t="s">
        <v>15</v>
      </c>
      <c r="F194" s="1" t="s">
        <v>14</v>
      </c>
      <c r="G194" s="1" t="s">
        <v>15</v>
      </c>
      <c r="I194" s="1" t="s">
        <v>14</v>
      </c>
      <c r="J194" s="1" t="s">
        <v>15</v>
      </c>
    </row>
    <row r="195" spans="1:10">
      <c r="A195">
        <v>41851</v>
      </c>
      <c r="B195" t="s">
        <v>609</v>
      </c>
      <c r="C195" t="s">
        <v>610</v>
      </c>
      <c r="D195">
        <v>1100</v>
      </c>
      <c r="E195"/>
    </row>
    <row r="196" spans="1:10">
      <c r="E196">
        <f>G182-D195</f>
        <v>75618948</v>
      </c>
      <c r="G196">
        <f>G182-D195</f>
        <v>75618948</v>
      </c>
      <c r="H196">
        <v>2</v>
      </c>
      <c r="J196">
        <f>H196*G196</f>
        <v>151237896</v>
      </c>
    </row>
    <row r="197" spans="1:10">
      <c r="A197">
        <v>41858</v>
      </c>
      <c r="B197" t="s">
        <v>611</v>
      </c>
      <c r="C197" t="s">
        <v>612</v>
      </c>
      <c r="D197">
        <v>2000</v>
      </c>
      <c r="E197"/>
    </row>
    <row r="198" spans="1:10">
      <c r="E198">
        <f>G196-D197</f>
        <v>75616948</v>
      </c>
      <c r="G198">
        <f>G196-D197</f>
        <v>75616948</v>
      </c>
      <c r="H198">
        <v>7</v>
      </c>
      <c r="J198">
        <f>H198*G198</f>
        <v>529318636</v>
      </c>
    </row>
    <row r="199" spans="1:10">
      <c r="A199">
        <v>41865</v>
      </c>
      <c r="B199" t="s">
        <v>613</v>
      </c>
      <c r="C199" t="s">
        <v>614</v>
      </c>
      <c r="D199">
        <v>3000000</v>
      </c>
      <c r="E199"/>
    </row>
    <row r="200" spans="1:10">
      <c r="E200">
        <f>G198-D199</f>
        <v>72616948</v>
      </c>
      <c r="G200">
        <f>G198-D199</f>
        <v>72616948</v>
      </c>
      <c r="H200">
        <v>5</v>
      </c>
      <c r="J200">
        <f>H200*G200</f>
        <v>363084740</v>
      </c>
    </row>
    <row r="201" spans="1:10">
      <c r="A201">
        <v>41870</v>
      </c>
      <c r="B201" t="s">
        <v>615</v>
      </c>
      <c r="C201" t="s">
        <v>616</v>
      </c>
      <c r="D201">
        <v>1500000</v>
      </c>
      <c r="E201"/>
    </row>
    <row r="202" spans="1:10">
      <c r="A202">
        <v>41870</v>
      </c>
      <c r="B202" t="s">
        <v>617</v>
      </c>
      <c r="C202" t="s">
        <v>616</v>
      </c>
      <c r="D202">
        <v>1000000</v>
      </c>
      <c r="E202"/>
    </row>
    <row r="203" spans="1:10">
      <c r="E203">
        <f>G200-D201-D202</f>
        <v>70116948</v>
      </c>
      <c r="G203">
        <f>G200-D201-D202</f>
        <v>70116948</v>
      </c>
      <c r="H203">
        <v>13</v>
      </c>
      <c r="J203">
        <f>H203*G203</f>
        <v>911520324</v>
      </c>
    </row>
    <row r="204" spans="1:10">
      <c r="A204">
        <v>41880</v>
      </c>
      <c r="B204" t="s">
        <v>618</v>
      </c>
      <c r="C204" t="s">
        <v>619</v>
      </c>
      <c r="D204">
        <v>466747</v>
      </c>
      <c r="E204"/>
    </row>
    <row r="205" spans="1:10">
      <c r="E205">
        <f>G203-D204</f>
        <v>69650201</v>
      </c>
      <c r="G205">
        <f>G203-D204</f>
        <v>69650201</v>
      </c>
      <c r="H205">
        <v>1</v>
      </c>
      <c r="J205">
        <f>H205*G205</f>
        <v>69650201</v>
      </c>
    </row>
    <row r="215" spans="1:10">
      <c r="A215" s="1" t="s">
        <v>97</v>
      </c>
    </row>
    <row r="216" spans="1:10">
      <c r="A216" s="1" t="s">
        <v>7</v>
      </c>
      <c r="B216" s="1" t="s">
        <v>8</v>
      </c>
      <c r="C216" s="1" t="s">
        <v>9</v>
      </c>
      <c r="D216" s="1" t="s">
        <v>10</v>
      </c>
      <c r="F216" s="1" t="s">
        <v>11</v>
      </c>
      <c r="H216" s="1" t="s">
        <v>12</v>
      </c>
      <c r="I216" s="1" t="s">
        <v>13</v>
      </c>
    </row>
    <row r="217" spans="1:10">
      <c r="D217" s="1" t="s">
        <v>14</v>
      </c>
      <c r="E217" s="1" t="s">
        <v>15</v>
      </c>
      <c r="F217" s="1" t="s">
        <v>14</v>
      </c>
      <c r="G217" s="1" t="s">
        <v>15</v>
      </c>
      <c r="I217" s="1" t="s">
        <v>14</v>
      </c>
      <c r="J217" s="1" t="s">
        <v>15</v>
      </c>
    </row>
    <row r="218" spans="1:10">
      <c r="A218">
        <v>41880</v>
      </c>
      <c r="B218" t="s">
        <v>620</v>
      </c>
      <c r="C218" t="s">
        <v>621</v>
      </c>
      <c r="D218">
        <v>1100</v>
      </c>
      <c r="E218"/>
    </row>
    <row r="219" spans="1:10">
      <c r="E219">
        <f>G205-D218</f>
        <v>69649101</v>
      </c>
      <c r="G219">
        <f>G205-D218</f>
        <v>69649101</v>
      </c>
      <c r="H219">
        <v>4</v>
      </c>
      <c r="J219">
        <f>H219*G219</f>
        <v>278596404</v>
      </c>
    </row>
    <row r="220" spans="1:10">
      <c r="A220">
        <v>41890</v>
      </c>
      <c r="B220" t="s">
        <v>622</v>
      </c>
      <c r="C220" t="s">
        <v>623</v>
      </c>
      <c r="D220">
        <v>500000</v>
      </c>
      <c r="E220"/>
    </row>
    <row r="221" spans="1:10">
      <c r="A221">
        <v>41890</v>
      </c>
      <c r="B221" t="s">
        <v>624</v>
      </c>
      <c r="C221" t="s">
        <v>623</v>
      </c>
      <c r="D221">
        <v>300000</v>
      </c>
      <c r="E221"/>
    </row>
    <row r="222" spans="1:10">
      <c r="E222">
        <f>G219-D220-D221</f>
        <v>68849101</v>
      </c>
      <c r="G222">
        <f>G219-D220-D221</f>
        <v>68849101</v>
      </c>
      <c r="H222">
        <v>25</v>
      </c>
      <c r="J222">
        <f>H222*G222</f>
        <v>1721227525</v>
      </c>
    </row>
    <row r="223" spans="1:10">
      <c r="A223">
        <v>41912</v>
      </c>
      <c r="B223" t="s">
        <v>625</v>
      </c>
      <c r="C223" t="s">
        <v>626</v>
      </c>
      <c r="D223">
        <v>502481</v>
      </c>
      <c r="E223"/>
    </row>
    <row r="224" spans="1:10">
      <c r="E224">
        <f>G222-D223</f>
        <v>68346620</v>
      </c>
      <c r="G224">
        <f>G222-D223</f>
        <v>68346620</v>
      </c>
      <c r="H224">
        <v>1</v>
      </c>
      <c r="J224">
        <f>H224*G224</f>
        <v>68346620</v>
      </c>
    </row>
    <row r="234" spans="1:10">
      <c r="A234" s="1" t="s">
        <v>117</v>
      </c>
    </row>
    <row r="235" spans="1:10">
      <c r="A235" s="1" t="s">
        <v>7</v>
      </c>
      <c r="B235" s="1" t="s">
        <v>8</v>
      </c>
      <c r="C235" s="1" t="s">
        <v>9</v>
      </c>
      <c r="D235" s="1" t="s">
        <v>10</v>
      </c>
      <c r="F235" s="1" t="s">
        <v>11</v>
      </c>
      <c r="H235" s="1" t="s">
        <v>12</v>
      </c>
      <c r="I235" s="1" t="s">
        <v>13</v>
      </c>
    </row>
    <row r="236" spans="1:10">
      <c r="D236" s="1" t="s">
        <v>14</v>
      </c>
      <c r="E236" s="1" t="s">
        <v>15</v>
      </c>
      <c r="F236" s="1" t="s">
        <v>14</v>
      </c>
      <c r="G236" s="1" t="s">
        <v>15</v>
      </c>
      <c r="I236" s="1" t="s">
        <v>14</v>
      </c>
      <c r="J236" s="1" t="s">
        <v>15</v>
      </c>
    </row>
    <row r="237" spans="1:10">
      <c r="A237">
        <v>41912</v>
      </c>
      <c r="B237" t="s">
        <v>627</v>
      </c>
      <c r="C237" t="s">
        <v>628</v>
      </c>
      <c r="D237">
        <v>1100</v>
      </c>
      <c r="E237"/>
    </row>
    <row r="238" spans="1:10">
      <c r="E238">
        <f>G224-D237</f>
        <v>68345520</v>
      </c>
      <c r="G238">
        <f>G224-D237</f>
        <v>68345520</v>
      </c>
      <c r="H238">
        <v>8</v>
      </c>
      <c r="J238">
        <f>H238*G238</f>
        <v>546764160</v>
      </c>
    </row>
    <row r="239" spans="1:10">
      <c r="A239">
        <v>41922</v>
      </c>
      <c r="B239" t="s">
        <v>629</v>
      </c>
      <c r="C239" t="s">
        <v>630</v>
      </c>
      <c r="D239">
        <v>12000000</v>
      </c>
      <c r="E239"/>
    </row>
    <row r="240" spans="1:10">
      <c r="A240">
        <v>41922</v>
      </c>
      <c r="B240" t="s">
        <v>631</v>
      </c>
      <c r="C240" t="s">
        <v>630</v>
      </c>
      <c r="D240">
        <v>400000</v>
      </c>
      <c r="E240"/>
    </row>
    <row r="241" spans="1:10">
      <c r="E241">
        <f>G238-D239-D240</f>
        <v>55945520</v>
      </c>
      <c r="G241">
        <f>G238-D239-D240</f>
        <v>55945520</v>
      </c>
      <c r="H241">
        <v>1</v>
      </c>
      <c r="J241">
        <f>H241*G241</f>
        <v>55945520</v>
      </c>
    </row>
    <row r="242" spans="1:10">
      <c r="A242">
        <v>41925</v>
      </c>
      <c r="B242" t="s">
        <v>632</v>
      </c>
      <c r="C242" t="s">
        <v>633</v>
      </c>
      <c r="D242">
        <v>3000000</v>
      </c>
      <c r="E242"/>
    </row>
    <row r="243" spans="1:10">
      <c r="E243">
        <f>G241-D242</f>
        <v>52945520</v>
      </c>
      <c r="G243">
        <f>G241-D242</f>
        <v>52945520</v>
      </c>
      <c r="H243">
        <v>3</v>
      </c>
      <c r="J243">
        <f>H243*G243</f>
        <v>158836560</v>
      </c>
    </row>
    <row r="244" spans="1:10">
      <c r="A244">
        <v>41925</v>
      </c>
      <c r="B244" t="s">
        <v>103</v>
      </c>
      <c r="C244" t="s">
        <v>634</v>
      </c>
      <c r="D244">
        <v>1000</v>
      </c>
      <c r="E244"/>
    </row>
    <row r="245" spans="1:10">
      <c r="A245">
        <v>41925</v>
      </c>
      <c r="B245" t="s">
        <v>239</v>
      </c>
      <c r="C245" t="s">
        <v>634</v>
      </c>
      <c r="D245">
        <v>33000</v>
      </c>
      <c r="E245"/>
    </row>
    <row r="246" spans="1:10">
      <c r="E246">
        <f>G243-D244-D245</f>
        <v>52911520</v>
      </c>
      <c r="G246">
        <f>G243-D244-D245</f>
        <v>52911520</v>
      </c>
      <c r="H246">
        <v>1</v>
      </c>
      <c r="J246">
        <f>H246*G246</f>
        <v>52911520</v>
      </c>
    </row>
    <row r="247" spans="1:10">
      <c r="A247">
        <v>41927</v>
      </c>
      <c r="B247" t="s">
        <v>635</v>
      </c>
      <c r="C247" t="s">
        <v>636</v>
      </c>
      <c r="D247">
        <v>3000000</v>
      </c>
      <c r="E247"/>
    </row>
    <row r="248" spans="1:10">
      <c r="E248">
        <f>G246-D247</f>
        <v>49911520</v>
      </c>
      <c r="G248">
        <f>G246-D247</f>
        <v>49911520</v>
      </c>
      <c r="H248">
        <v>1</v>
      </c>
      <c r="J248">
        <f>H248*G248</f>
        <v>49911520</v>
      </c>
    </row>
    <row r="249" spans="1:10">
      <c r="A249">
        <v>41927</v>
      </c>
      <c r="B249" t="s">
        <v>239</v>
      </c>
      <c r="C249" t="s">
        <v>637</v>
      </c>
      <c r="D249">
        <v>33000</v>
      </c>
      <c r="E249"/>
    </row>
    <row r="250" spans="1:10">
      <c r="E250">
        <f>G248-D249</f>
        <v>49878520</v>
      </c>
      <c r="G250">
        <f>G248-D249</f>
        <v>49878520</v>
      </c>
      <c r="H250">
        <v>2</v>
      </c>
      <c r="J250">
        <f>H250*G250</f>
        <v>99757040</v>
      </c>
    </row>
    <row r="251" spans="1:10">
      <c r="A251">
        <v>41932</v>
      </c>
      <c r="B251" t="s">
        <v>638</v>
      </c>
      <c r="C251" t="s">
        <v>639</v>
      </c>
      <c r="D251">
        <v>3000000</v>
      </c>
      <c r="E251"/>
    </row>
    <row r="252" spans="1:10">
      <c r="A252">
        <v>41932</v>
      </c>
      <c r="B252" t="s">
        <v>640</v>
      </c>
      <c r="C252" t="s">
        <v>639</v>
      </c>
      <c r="D252">
        <v>3000000</v>
      </c>
      <c r="E252"/>
    </row>
    <row r="253" spans="1:10">
      <c r="A253">
        <v>41932</v>
      </c>
      <c r="B253" t="s">
        <v>641</v>
      </c>
      <c r="C253" t="s">
        <v>639</v>
      </c>
      <c r="D253">
        <v>5000000</v>
      </c>
      <c r="E253"/>
    </row>
    <row r="254" spans="1:10">
      <c r="E254">
        <f>G250-D251-D252-D253</f>
        <v>38878520</v>
      </c>
      <c r="G254">
        <f>G250-D251-D252-D253</f>
        <v>38878520</v>
      </c>
      <c r="H254">
        <v>3</v>
      </c>
      <c r="J254">
        <f>H254*G254</f>
        <v>116635560</v>
      </c>
    </row>
    <row r="255" spans="1:10">
      <c r="A255">
        <v>41932</v>
      </c>
      <c r="B255" t="s">
        <v>239</v>
      </c>
      <c r="C255" t="s">
        <v>642</v>
      </c>
      <c r="D255">
        <v>33000</v>
      </c>
      <c r="E255"/>
    </row>
    <row r="256" spans="1:10">
      <c r="A256">
        <v>41933</v>
      </c>
      <c r="B256" t="s">
        <v>643</v>
      </c>
      <c r="C256" t="s">
        <v>642</v>
      </c>
      <c r="D256">
        <v>5000000</v>
      </c>
      <c r="E256"/>
    </row>
    <row r="257" spans="1:10">
      <c r="E257">
        <f>G254-D255-D256</f>
        <v>33845520</v>
      </c>
      <c r="G257">
        <f>G254-D255-D256</f>
        <v>33845520</v>
      </c>
      <c r="H257">
        <v>1</v>
      </c>
      <c r="J257">
        <f>H257*G257</f>
        <v>33845520</v>
      </c>
    </row>
    <row r="258" spans="1:10">
      <c r="A258">
        <v>41933</v>
      </c>
      <c r="B258" t="s">
        <v>239</v>
      </c>
      <c r="C258" t="s">
        <v>644</v>
      </c>
      <c r="D258">
        <v>55000</v>
      </c>
      <c r="E258"/>
    </row>
    <row r="259" spans="1:10">
      <c r="E259">
        <f>G257-D258</f>
        <v>33790520</v>
      </c>
      <c r="G259">
        <f>G257-D258</f>
        <v>33790520</v>
      </c>
      <c r="H259">
        <v>2</v>
      </c>
      <c r="J259">
        <f>H259*G259</f>
        <v>67581040</v>
      </c>
    </row>
    <row r="260" spans="1:10">
      <c r="A260">
        <v>41936</v>
      </c>
      <c r="B260" t="s">
        <v>645</v>
      </c>
      <c r="C260" t="s">
        <v>646</v>
      </c>
      <c r="D260">
        <v>5000000</v>
      </c>
      <c r="E260"/>
    </row>
    <row r="261" spans="1:10">
      <c r="E261">
        <f>G259-D260</f>
        <v>28790520</v>
      </c>
      <c r="G261">
        <f>G259-D260</f>
        <v>28790520</v>
      </c>
      <c r="H261">
        <v>1</v>
      </c>
      <c r="J261">
        <f>H261*G261</f>
        <v>28790520</v>
      </c>
    </row>
    <row r="262" spans="1:10">
      <c r="A262">
        <v>41936</v>
      </c>
      <c r="B262" t="s">
        <v>239</v>
      </c>
      <c r="C262" t="s">
        <v>647</v>
      </c>
      <c r="D262">
        <v>55000</v>
      </c>
      <c r="E262"/>
    </row>
    <row r="263" spans="1:10">
      <c r="E263">
        <f>G261-D262</f>
        <v>28735520</v>
      </c>
      <c r="G263">
        <f>G261-D262</f>
        <v>28735520</v>
      </c>
      <c r="H263">
        <v>8</v>
      </c>
      <c r="J263">
        <f>H263*G263</f>
        <v>229884160</v>
      </c>
    </row>
    <row r="273" spans="1:10">
      <c r="A273" s="1" t="s">
        <v>119</v>
      </c>
    </row>
    <row r="274" spans="1:10">
      <c r="A274" s="1" t="s">
        <v>7</v>
      </c>
      <c r="B274" s="1" t="s">
        <v>8</v>
      </c>
      <c r="C274" s="1" t="s">
        <v>9</v>
      </c>
      <c r="D274" s="1" t="s">
        <v>10</v>
      </c>
      <c r="F274" s="1" t="s">
        <v>11</v>
      </c>
      <c r="H274" s="1" t="s">
        <v>12</v>
      </c>
      <c r="I274" s="1" t="s">
        <v>13</v>
      </c>
    </row>
    <row r="275" spans="1:10">
      <c r="D275" s="1" t="s">
        <v>14</v>
      </c>
      <c r="E275" s="1" t="s">
        <v>15</v>
      </c>
      <c r="F275" s="1" t="s">
        <v>14</v>
      </c>
      <c r="G275" s="1" t="s">
        <v>15</v>
      </c>
      <c r="I275" s="1" t="s">
        <v>14</v>
      </c>
      <c r="J275" s="1" t="s">
        <v>15</v>
      </c>
    </row>
    <row r="276" spans="1:10">
      <c r="A276" t="s">
        <v>648</v>
      </c>
      <c r="B276" t="s">
        <v>649</v>
      </c>
      <c r="C276" t="s">
        <v>650</v>
      </c>
      <c r="D276">
        <v>839681</v>
      </c>
      <c r="E276"/>
    </row>
    <row r="277" spans="1:10">
      <c r="E277">
        <f>G263-D276</f>
        <v>27895839</v>
      </c>
      <c r="G277">
        <f>G263-D276</f>
        <v>27895839</v>
      </c>
      <c r="H277">
        <v>30</v>
      </c>
      <c r="J277">
        <f>H277*G277</f>
        <v>836875170</v>
      </c>
    </row>
    <row r="287" spans="1:10">
      <c r="A287" s="1" t="s">
        <v>121</v>
      </c>
    </row>
    <row r="288" spans="1:10">
      <c r="A288" s="1" t="s">
        <v>7</v>
      </c>
      <c r="B288" s="1" t="s">
        <v>8</v>
      </c>
      <c r="C288" s="1" t="s">
        <v>9</v>
      </c>
      <c r="D288" s="1" t="s">
        <v>10</v>
      </c>
      <c r="F288" s="1" t="s">
        <v>11</v>
      </c>
      <c r="H288" s="1" t="s">
        <v>12</v>
      </c>
      <c r="I288" s="1" t="s">
        <v>13</v>
      </c>
    </row>
    <row r="289" spans="1:10">
      <c r="D289" s="1" t="s">
        <v>14</v>
      </c>
      <c r="E289" s="1" t="s">
        <v>15</v>
      </c>
      <c r="F289" s="1" t="s">
        <v>14</v>
      </c>
      <c r="G289" s="1" t="s">
        <v>15</v>
      </c>
      <c r="I289" s="1" t="s">
        <v>14</v>
      </c>
      <c r="J289" s="1" t="s">
        <v>15</v>
      </c>
    </row>
    <row r="290" spans="1:10">
      <c r="A290">
        <v>41971</v>
      </c>
      <c r="B290" t="s">
        <v>651</v>
      </c>
      <c r="C290" t="s">
        <v>652</v>
      </c>
      <c r="D290">
        <v>1068154</v>
      </c>
      <c r="E290"/>
    </row>
    <row r="291" spans="1:10">
      <c r="E291">
        <f>G277-D290</f>
        <v>26827685</v>
      </c>
      <c r="G291">
        <f>G277-D290</f>
        <v>26827685</v>
      </c>
      <c r="H291">
        <v>74</v>
      </c>
      <c r="J291">
        <f>H291*G291</f>
        <v>1985248690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B1"/>
    <mergeCell ref="D2:D2"/>
    <mergeCell ref="F2:G2"/>
    <mergeCell ref="I2:J2"/>
    <mergeCell ref="A28:B28"/>
    <mergeCell ref="D29:D29"/>
    <mergeCell ref="F29:G29"/>
    <mergeCell ref="I29:J29"/>
    <mergeCell ref="A54:B54"/>
    <mergeCell ref="D55:D55"/>
    <mergeCell ref="F55:G55"/>
    <mergeCell ref="I55:J55"/>
    <mergeCell ref="A75:B75"/>
    <mergeCell ref="D76:D76"/>
    <mergeCell ref="F76:G76"/>
    <mergeCell ref="I76:J76"/>
    <mergeCell ref="A95:B95"/>
    <mergeCell ref="D96:D96"/>
    <mergeCell ref="F96:G96"/>
    <mergeCell ref="I96:J96"/>
    <mergeCell ref="A117:B117"/>
    <mergeCell ref="D118:D118"/>
    <mergeCell ref="F118:G118"/>
    <mergeCell ref="I118:J118"/>
    <mergeCell ref="A159:B159"/>
    <mergeCell ref="D160:D160"/>
    <mergeCell ref="F160:G160"/>
    <mergeCell ref="I160:J160"/>
    <mergeCell ref="A192:B192"/>
    <mergeCell ref="D193:D193"/>
    <mergeCell ref="F193:G193"/>
    <mergeCell ref="I193:J193"/>
    <mergeCell ref="A215:B215"/>
    <mergeCell ref="D216:D216"/>
    <mergeCell ref="F216:G216"/>
    <mergeCell ref="I216:J216"/>
    <mergeCell ref="A234:B234"/>
    <mergeCell ref="D235:D235"/>
    <mergeCell ref="F235:G235"/>
    <mergeCell ref="I235:J235"/>
    <mergeCell ref="A273:B273"/>
    <mergeCell ref="D274:D274"/>
    <mergeCell ref="F274:G274"/>
    <mergeCell ref="I274:J274"/>
    <mergeCell ref="A287:B287"/>
    <mergeCell ref="D288:D288"/>
    <mergeCell ref="F288:G288"/>
    <mergeCell ref="I288:J288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J176"/>
  <sheetViews>
    <sheetView tabSelected="0" workbookViewId="0" showGridLines="true" showRowColHeaders="1">
      <selection activeCell="J174" sqref="J174"/>
    </sheetView>
  </sheetViews>
  <sheetFormatPr defaultRowHeight="14.4" outlineLevelRow="0" outlineLevelCol="0"/>
  <sheetData>
    <row r="1" spans="1:10">
      <c r="A1" s="1" t="s">
        <v>6</v>
      </c>
    </row>
    <row r="2" spans="1:10">
      <c r="A2" s="1" t="s">
        <v>7</v>
      </c>
      <c r="B2" s="1" t="s">
        <v>8</v>
      </c>
      <c r="C2" s="1" t="s">
        <v>9</v>
      </c>
      <c r="D2" s="1" t="s">
        <v>10</v>
      </c>
      <c r="F2" s="1" t="s">
        <v>11</v>
      </c>
      <c r="H2" s="1" t="s">
        <v>12</v>
      </c>
      <c r="I2" s="1" t="s">
        <v>13</v>
      </c>
    </row>
    <row r="3" spans="1:10">
      <c r="D3" s="1" t="s">
        <v>14</v>
      </c>
      <c r="E3" s="1" t="s">
        <v>15</v>
      </c>
      <c r="F3" s="1" t="s">
        <v>14</v>
      </c>
      <c r="G3" s="1" t="s">
        <v>15</v>
      </c>
      <c r="I3" s="1" t="s">
        <v>14</v>
      </c>
      <c r="J3" s="1" t="s">
        <v>15</v>
      </c>
    </row>
    <row r="4" spans="1:10">
      <c r="A4"/>
      <c r="B4" t="s">
        <v>653</v>
      </c>
      <c r="C4" t="s">
        <v>654</v>
      </c>
      <c r="D4"/>
      <c r="E4">
        <v>61654</v>
      </c>
    </row>
    <row r="5" spans="1:10">
      <c r="E5">
        <f>E4</f>
        <v>61654</v>
      </c>
      <c r="G5">
        <f>E4</f>
        <v>61654</v>
      </c>
      <c r="H5">
        <v>31</v>
      </c>
      <c r="J5">
        <f>H5*G5</f>
        <v>1911274</v>
      </c>
    </row>
    <row r="15" spans="1:10">
      <c r="A15" s="1" t="s">
        <v>37</v>
      </c>
    </row>
    <row r="16" spans="1:10">
      <c r="A16" s="1" t="s">
        <v>7</v>
      </c>
      <c r="B16" s="1" t="s">
        <v>8</v>
      </c>
      <c r="C16" s="1" t="s">
        <v>9</v>
      </c>
      <c r="D16" s="1" t="s">
        <v>10</v>
      </c>
      <c r="F16" s="1" t="s">
        <v>11</v>
      </c>
      <c r="H16" s="1" t="s">
        <v>12</v>
      </c>
      <c r="I16" s="1" t="s">
        <v>13</v>
      </c>
    </row>
    <row r="17" spans="1:10">
      <c r="D17" s="1" t="s">
        <v>14</v>
      </c>
      <c r="E17" s="1" t="s">
        <v>15</v>
      </c>
      <c r="F17" s="1" t="s">
        <v>14</v>
      </c>
      <c r="G17" s="1" t="s">
        <v>15</v>
      </c>
      <c r="I17" s="1" t="s">
        <v>14</v>
      </c>
      <c r="J17" s="1" t="s">
        <v>15</v>
      </c>
    </row>
    <row r="18" spans="1:10">
      <c r="A18">
        <v>41305</v>
      </c>
      <c r="B18" t="s">
        <v>655</v>
      </c>
      <c r="C18" t="s">
        <v>656</v>
      </c>
      <c r="D18">
        <v>1100</v>
      </c>
      <c r="E18"/>
    </row>
    <row r="19" spans="1:10">
      <c r="E19">
        <f>G5-D18</f>
        <v>60554</v>
      </c>
      <c r="G19">
        <f>G5-D18</f>
        <v>60554</v>
      </c>
      <c r="H19">
        <v>28</v>
      </c>
      <c r="J19">
        <f>H19*G19</f>
        <v>1695512</v>
      </c>
    </row>
    <row r="29" spans="1:10">
      <c r="A29" s="1" t="s">
        <v>41</v>
      </c>
    </row>
    <row r="30" spans="1:10">
      <c r="A30" s="1" t="s">
        <v>7</v>
      </c>
      <c r="B30" s="1" t="s">
        <v>8</v>
      </c>
      <c r="C30" s="1" t="s">
        <v>9</v>
      </c>
      <c r="D30" s="1" t="s">
        <v>10</v>
      </c>
      <c r="F30" s="1" t="s">
        <v>11</v>
      </c>
      <c r="H30" s="1" t="s">
        <v>12</v>
      </c>
      <c r="I30" s="1" t="s">
        <v>13</v>
      </c>
    </row>
    <row r="31" spans="1:10">
      <c r="D31" s="1" t="s">
        <v>14</v>
      </c>
      <c r="E31" s="1" t="s">
        <v>15</v>
      </c>
      <c r="F31" s="1" t="s">
        <v>14</v>
      </c>
      <c r="G31" s="1" t="s">
        <v>15</v>
      </c>
      <c r="I31" s="1" t="s">
        <v>14</v>
      </c>
      <c r="J31" s="1" t="s">
        <v>15</v>
      </c>
    </row>
    <row r="32" spans="1:10">
      <c r="A32">
        <v>41333</v>
      </c>
      <c r="B32" t="s">
        <v>657</v>
      </c>
      <c r="C32" t="s">
        <v>658</v>
      </c>
      <c r="D32">
        <v>1100</v>
      </c>
      <c r="E32"/>
    </row>
    <row r="33" spans="1:10">
      <c r="E33">
        <f>G19-D32</f>
        <v>59454</v>
      </c>
      <c r="G33">
        <f>G19-D32</f>
        <v>59454</v>
      </c>
      <c r="H33">
        <v>32</v>
      </c>
      <c r="J33">
        <f>H33*G33</f>
        <v>1902528</v>
      </c>
    </row>
    <row r="43" spans="1:10">
      <c r="A43" s="1" t="s">
        <v>46</v>
      </c>
    </row>
    <row r="44" spans="1:10">
      <c r="A44" s="1" t="s">
        <v>7</v>
      </c>
      <c r="B44" s="1" t="s">
        <v>8</v>
      </c>
      <c r="C44" s="1" t="s">
        <v>9</v>
      </c>
      <c r="D44" s="1" t="s">
        <v>10</v>
      </c>
      <c r="F44" s="1" t="s">
        <v>11</v>
      </c>
      <c r="H44" s="1" t="s">
        <v>12</v>
      </c>
      <c r="I44" s="1" t="s">
        <v>13</v>
      </c>
    </row>
    <row r="45" spans="1:10">
      <c r="D45" s="1" t="s">
        <v>14</v>
      </c>
      <c r="E45" s="1" t="s">
        <v>15</v>
      </c>
      <c r="F45" s="1" t="s">
        <v>14</v>
      </c>
      <c r="G45" s="1" t="s">
        <v>15</v>
      </c>
      <c r="I45" s="1" t="s">
        <v>14</v>
      </c>
      <c r="J45" s="1" t="s">
        <v>15</v>
      </c>
    </row>
    <row r="46" spans="1:10">
      <c r="A46">
        <v>41362</v>
      </c>
      <c r="B46" t="s">
        <v>659</v>
      </c>
      <c r="C46" t="s">
        <v>660</v>
      </c>
      <c r="D46">
        <v>1100</v>
      </c>
      <c r="E46"/>
    </row>
    <row r="47" spans="1:10">
      <c r="E47">
        <f>G33-D46</f>
        <v>58354</v>
      </c>
      <c r="G47">
        <f>G33-D46</f>
        <v>58354</v>
      </c>
      <c r="H47">
        <v>30</v>
      </c>
      <c r="J47">
        <f>H47*G47</f>
        <v>1750620</v>
      </c>
    </row>
    <row r="57" spans="1:10">
      <c r="A57" s="1" t="s">
        <v>48</v>
      </c>
    </row>
    <row r="58" spans="1:10">
      <c r="A58" s="1" t="s">
        <v>7</v>
      </c>
      <c r="B58" s="1" t="s">
        <v>8</v>
      </c>
      <c r="C58" s="1" t="s">
        <v>9</v>
      </c>
      <c r="D58" s="1" t="s">
        <v>10</v>
      </c>
      <c r="F58" s="1" t="s">
        <v>11</v>
      </c>
      <c r="H58" s="1" t="s">
        <v>12</v>
      </c>
      <c r="I58" s="1" t="s">
        <v>13</v>
      </c>
    </row>
    <row r="59" spans="1:10">
      <c r="D59" s="1" t="s">
        <v>14</v>
      </c>
      <c r="E59" s="1" t="s">
        <v>15</v>
      </c>
      <c r="F59" s="1" t="s">
        <v>14</v>
      </c>
      <c r="G59" s="1" t="s">
        <v>15</v>
      </c>
      <c r="I59" s="1" t="s">
        <v>14</v>
      </c>
      <c r="J59" s="1" t="s">
        <v>15</v>
      </c>
    </row>
    <row r="60" spans="1:10">
      <c r="A60">
        <v>41394</v>
      </c>
      <c r="B60" t="s">
        <v>661</v>
      </c>
      <c r="C60" t="s">
        <v>662</v>
      </c>
      <c r="D60">
        <v>1100</v>
      </c>
      <c r="E60"/>
    </row>
    <row r="61" spans="1:10">
      <c r="E61">
        <f>G47-D60</f>
        <v>57254</v>
      </c>
      <c r="G61">
        <f>G47-D60</f>
        <v>57254</v>
      </c>
      <c r="H61">
        <v>32</v>
      </c>
      <c r="J61">
        <f>H61*G61</f>
        <v>1832128</v>
      </c>
    </row>
    <row r="71" spans="1:10">
      <c r="A71" s="1" t="s">
        <v>50</v>
      </c>
    </row>
    <row r="72" spans="1:10">
      <c r="A72" s="1" t="s">
        <v>7</v>
      </c>
      <c r="B72" s="1" t="s">
        <v>8</v>
      </c>
      <c r="C72" s="1" t="s">
        <v>9</v>
      </c>
      <c r="D72" s="1" t="s">
        <v>10</v>
      </c>
      <c r="F72" s="1" t="s">
        <v>11</v>
      </c>
      <c r="H72" s="1" t="s">
        <v>12</v>
      </c>
      <c r="I72" s="1" t="s">
        <v>13</v>
      </c>
    </row>
    <row r="73" spans="1:10">
      <c r="D73" s="1" t="s">
        <v>14</v>
      </c>
      <c r="E73" s="1" t="s">
        <v>15</v>
      </c>
      <c r="F73" s="1" t="s">
        <v>14</v>
      </c>
      <c r="G73" s="1" t="s">
        <v>15</v>
      </c>
      <c r="I73" s="1" t="s">
        <v>14</v>
      </c>
      <c r="J73" s="1" t="s">
        <v>15</v>
      </c>
    </row>
    <row r="74" spans="1:10">
      <c r="A74">
        <v>41425</v>
      </c>
      <c r="B74" t="s">
        <v>663</v>
      </c>
      <c r="C74" t="s">
        <v>664</v>
      </c>
      <c r="D74">
        <v>1100</v>
      </c>
      <c r="E74"/>
    </row>
    <row r="75" spans="1:10">
      <c r="E75">
        <f>G61-D74</f>
        <v>56154</v>
      </c>
      <c r="G75">
        <f>G61-D74</f>
        <v>56154</v>
      </c>
      <c r="H75">
        <v>11</v>
      </c>
      <c r="J75">
        <f>H75*G75</f>
        <v>617694</v>
      </c>
    </row>
    <row r="76" spans="1:10">
      <c r="A76">
        <v>41438</v>
      </c>
      <c r="B76" t="s">
        <v>665</v>
      </c>
      <c r="C76" t="s">
        <v>666</v>
      </c>
      <c r="D76"/>
      <c r="E76">
        <v>200000000</v>
      </c>
    </row>
    <row r="77" spans="1:10">
      <c r="A77">
        <v>41442</v>
      </c>
      <c r="B77" t="s">
        <v>667</v>
      </c>
      <c r="C77" t="s">
        <v>666</v>
      </c>
      <c r="D77">
        <v>10050000</v>
      </c>
      <c r="E77"/>
    </row>
    <row r="78" spans="1:10">
      <c r="E78">
        <f>G75+E76-D77</f>
        <v>190006154</v>
      </c>
      <c r="G78">
        <f>G75+E76-D77</f>
        <v>190006154</v>
      </c>
      <c r="H78">
        <v>4</v>
      </c>
      <c r="J78">
        <f>H78*G78</f>
        <v>760024616</v>
      </c>
    </row>
    <row r="79" spans="1:10">
      <c r="A79">
        <v>41442</v>
      </c>
      <c r="B79" t="s">
        <v>668</v>
      </c>
      <c r="C79" t="s">
        <v>669</v>
      </c>
      <c r="D79"/>
      <c r="E79">
        <v>400000000</v>
      </c>
    </row>
    <row r="80" spans="1:10">
      <c r="E80">
        <f>G78+E79</f>
        <v>590006154</v>
      </c>
      <c r="G80">
        <f>G78+E79</f>
        <v>590006154</v>
      </c>
      <c r="H80">
        <v>1</v>
      </c>
      <c r="J80">
        <f>H80*G80</f>
        <v>590006154</v>
      </c>
    </row>
    <row r="81" spans="1:10">
      <c r="A81">
        <v>41443</v>
      </c>
      <c r="B81" t="s">
        <v>670</v>
      </c>
      <c r="C81" t="s">
        <v>671</v>
      </c>
      <c r="D81"/>
      <c r="E81">
        <v>10000000</v>
      </c>
    </row>
    <row r="82" spans="1:10">
      <c r="A82">
        <v>41443</v>
      </c>
      <c r="B82" t="s">
        <v>670</v>
      </c>
      <c r="C82" t="s">
        <v>671</v>
      </c>
      <c r="D82"/>
      <c r="E82">
        <v>50000</v>
      </c>
    </row>
    <row r="83" spans="1:10">
      <c r="E83">
        <f>G80+E81+E82</f>
        <v>600056154</v>
      </c>
      <c r="G83">
        <f>G80+E81+E82</f>
        <v>600056154</v>
      </c>
      <c r="H83">
        <v>8</v>
      </c>
      <c r="J83">
        <f>H83*G83</f>
        <v>4800449232</v>
      </c>
    </row>
    <row r="84" spans="1:10">
      <c r="A84">
        <v>41451</v>
      </c>
      <c r="B84" t="s">
        <v>672</v>
      </c>
      <c r="C84" t="s">
        <v>673</v>
      </c>
      <c r="D84"/>
      <c r="E84">
        <v>300000000</v>
      </c>
    </row>
    <row r="85" spans="1:10">
      <c r="E85">
        <f>G83+E84</f>
        <v>900056154</v>
      </c>
      <c r="G85">
        <f>G83+E84</f>
        <v>900056154</v>
      </c>
      <c r="H85">
        <v>4</v>
      </c>
      <c r="J85">
        <f>H85*G85</f>
        <v>3600224616</v>
      </c>
    </row>
    <row r="95" spans="1:10">
      <c r="A95" s="1" t="s">
        <v>52</v>
      </c>
    </row>
    <row r="96" spans="1:10">
      <c r="A96" s="1" t="s">
        <v>7</v>
      </c>
      <c r="B96" s="1" t="s">
        <v>8</v>
      </c>
      <c r="C96" s="1" t="s">
        <v>9</v>
      </c>
      <c r="D96" s="1" t="s">
        <v>10</v>
      </c>
      <c r="F96" s="1" t="s">
        <v>11</v>
      </c>
      <c r="H96" s="1" t="s">
        <v>12</v>
      </c>
      <c r="I96" s="1" t="s">
        <v>13</v>
      </c>
    </row>
    <row r="97" spans="1:10">
      <c r="D97" s="1" t="s">
        <v>14</v>
      </c>
      <c r="E97" s="1" t="s">
        <v>15</v>
      </c>
      <c r="F97" s="1" t="s">
        <v>14</v>
      </c>
      <c r="G97" s="1" t="s">
        <v>15</v>
      </c>
      <c r="I97" s="1" t="s">
        <v>14</v>
      </c>
      <c r="J97" s="1" t="s">
        <v>15</v>
      </c>
    </row>
    <row r="98" spans="1:10">
      <c r="A98">
        <v>41453</v>
      </c>
      <c r="B98" t="s">
        <v>674</v>
      </c>
      <c r="C98" t="s">
        <v>675</v>
      </c>
      <c r="D98">
        <v>1100</v>
      </c>
      <c r="E98"/>
    </row>
    <row r="99" spans="1:10">
      <c r="E99">
        <f>G85-D98</f>
        <v>900055054</v>
      </c>
      <c r="G99">
        <f>G85-D98</f>
        <v>900055054</v>
      </c>
      <c r="H99">
        <v>4</v>
      </c>
      <c r="J99">
        <f>H99*G99</f>
        <v>3600220216</v>
      </c>
    </row>
    <row r="100" spans="1:10">
      <c r="A100">
        <v>41459</v>
      </c>
      <c r="B100" t="s">
        <v>676</v>
      </c>
      <c r="C100" t="s">
        <v>677</v>
      </c>
      <c r="D100"/>
      <c r="E100">
        <v>100000000</v>
      </c>
    </row>
    <row r="101" spans="1:10">
      <c r="A101">
        <v>41460</v>
      </c>
      <c r="B101" t="s">
        <v>515</v>
      </c>
      <c r="C101" t="s">
        <v>677</v>
      </c>
      <c r="D101">
        <v>1000000000</v>
      </c>
      <c r="E101"/>
    </row>
    <row r="102" spans="1:10">
      <c r="E102">
        <f>G99+E100-D101</f>
        <v>55054</v>
      </c>
      <c r="G102">
        <f>G99+E100-D101</f>
        <v>55054</v>
      </c>
      <c r="H102">
        <v>13</v>
      </c>
      <c r="J102">
        <f>H102*G102</f>
        <v>715702</v>
      </c>
    </row>
    <row r="103" spans="1:10">
      <c r="A103">
        <v>41472</v>
      </c>
      <c r="B103" t="s">
        <v>678</v>
      </c>
      <c r="C103" t="s">
        <v>679</v>
      </c>
      <c r="D103"/>
      <c r="E103">
        <v>5050000</v>
      </c>
    </row>
    <row r="104" spans="1:10">
      <c r="E104">
        <f>G102+E103</f>
        <v>5105054</v>
      </c>
      <c r="G104">
        <f>G102+E103</f>
        <v>5105054</v>
      </c>
      <c r="H104">
        <v>4</v>
      </c>
      <c r="J104">
        <f>H104*G104</f>
        <v>20420216</v>
      </c>
    </row>
    <row r="105" spans="1:10">
      <c r="A105">
        <v>41478</v>
      </c>
      <c r="B105" t="s">
        <v>680</v>
      </c>
      <c r="C105" t="s">
        <v>681</v>
      </c>
      <c r="D105">
        <v>5094749</v>
      </c>
      <c r="E105"/>
    </row>
    <row r="106" spans="1:10">
      <c r="E106">
        <f>G104-D105</f>
        <v>10305</v>
      </c>
      <c r="G106">
        <f>G104-D105</f>
        <v>10305</v>
      </c>
      <c r="H106">
        <v>11</v>
      </c>
      <c r="J106">
        <f>H106*G106</f>
        <v>113355</v>
      </c>
    </row>
    <row r="116" spans="1:10">
      <c r="A116" s="1" t="s">
        <v>70</v>
      </c>
    </row>
    <row r="117" spans="1:10">
      <c r="A117" s="1" t="s">
        <v>7</v>
      </c>
      <c r="B117" s="1" t="s">
        <v>8</v>
      </c>
      <c r="C117" s="1" t="s">
        <v>9</v>
      </c>
      <c r="D117" s="1" t="s">
        <v>10</v>
      </c>
      <c r="F117" s="1" t="s">
        <v>11</v>
      </c>
      <c r="H117" s="1" t="s">
        <v>12</v>
      </c>
      <c r="I117" s="1" t="s">
        <v>13</v>
      </c>
    </row>
    <row r="118" spans="1:10">
      <c r="D118" s="1" t="s">
        <v>14</v>
      </c>
      <c r="E118" s="1" t="s">
        <v>15</v>
      </c>
      <c r="F118" s="1" t="s">
        <v>14</v>
      </c>
      <c r="G118" s="1" t="s">
        <v>15</v>
      </c>
      <c r="I118" s="1" t="s">
        <v>14</v>
      </c>
      <c r="J118" s="1" t="s">
        <v>15</v>
      </c>
    </row>
    <row r="119" spans="1:10">
      <c r="A119">
        <v>41486</v>
      </c>
      <c r="B119" t="s">
        <v>682</v>
      </c>
      <c r="C119" t="s">
        <v>683</v>
      </c>
      <c r="D119">
        <v>1100</v>
      </c>
      <c r="E119"/>
    </row>
    <row r="120" spans="1:10">
      <c r="E120">
        <f>G106-D119</f>
        <v>9205</v>
      </c>
      <c r="G120">
        <f>G106-D119</f>
        <v>9205</v>
      </c>
      <c r="H120">
        <v>31</v>
      </c>
      <c r="J120">
        <f>H120*G120</f>
        <v>285355</v>
      </c>
    </row>
    <row r="130" spans="1:10">
      <c r="A130" s="1" t="s">
        <v>97</v>
      </c>
    </row>
    <row r="131" spans="1:10">
      <c r="A131" s="1" t="s">
        <v>7</v>
      </c>
      <c r="B131" s="1" t="s">
        <v>8</v>
      </c>
      <c r="C131" s="1" t="s">
        <v>9</v>
      </c>
      <c r="D131" s="1" t="s">
        <v>10</v>
      </c>
      <c r="F131" s="1" t="s">
        <v>11</v>
      </c>
      <c r="H131" s="1" t="s">
        <v>12</v>
      </c>
      <c r="I131" s="1" t="s">
        <v>13</v>
      </c>
    </row>
    <row r="132" spans="1:10">
      <c r="D132" s="1" t="s">
        <v>14</v>
      </c>
      <c r="E132" s="1" t="s">
        <v>15</v>
      </c>
      <c r="F132" s="1" t="s">
        <v>14</v>
      </c>
      <c r="G132" s="1" t="s">
        <v>15</v>
      </c>
      <c r="I132" s="1" t="s">
        <v>14</v>
      </c>
      <c r="J132" s="1" t="s">
        <v>15</v>
      </c>
    </row>
    <row r="133" spans="1:10">
      <c r="A133">
        <v>41516</v>
      </c>
      <c r="B133" t="s">
        <v>684</v>
      </c>
      <c r="C133" t="s">
        <v>685</v>
      </c>
      <c r="D133">
        <v>1100</v>
      </c>
      <c r="E133"/>
    </row>
    <row r="134" spans="1:10">
      <c r="E134">
        <f>G120-D133</f>
        <v>8105</v>
      </c>
      <c r="G134">
        <f>G120-D133</f>
        <v>8105</v>
      </c>
      <c r="H134">
        <v>29</v>
      </c>
      <c r="J134">
        <f>H134*G134</f>
        <v>235045</v>
      </c>
    </row>
    <row r="144" spans="1:10">
      <c r="A144" s="1" t="s">
        <v>117</v>
      </c>
    </row>
    <row r="145" spans="1:10">
      <c r="A145" s="1" t="s">
        <v>7</v>
      </c>
      <c r="B145" s="1" t="s">
        <v>8</v>
      </c>
      <c r="C145" s="1" t="s">
        <v>9</v>
      </c>
      <c r="D145" s="1" t="s">
        <v>10</v>
      </c>
      <c r="F145" s="1" t="s">
        <v>11</v>
      </c>
      <c r="H145" s="1" t="s">
        <v>12</v>
      </c>
      <c r="I145" s="1" t="s">
        <v>13</v>
      </c>
    </row>
    <row r="146" spans="1:10">
      <c r="D146" s="1" t="s">
        <v>14</v>
      </c>
      <c r="E146" s="1" t="s">
        <v>15</v>
      </c>
      <c r="F146" s="1" t="s">
        <v>14</v>
      </c>
      <c r="G146" s="1" t="s">
        <v>15</v>
      </c>
      <c r="I146" s="1" t="s">
        <v>14</v>
      </c>
      <c r="J146" s="1" t="s">
        <v>15</v>
      </c>
    </row>
    <row r="147" spans="1:10">
      <c r="A147">
        <v>41547</v>
      </c>
      <c r="B147" t="s">
        <v>686</v>
      </c>
      <c r="C147" t="s">
        <v>687</v>
      </c>
      <c r="D147">
        <v>1100</v>
      </c>
      <c r="E147"/>
    </row>
    <row r="148" spans="1:10">
      <c r="E148">
        <f>G134-D147</f>
        <v>7005</v>
      </c>
      <c r="G148">
        <f>G134-D147</f>
        <v>7005</v>
      </c>
      <c r="H148">
        <v>34</v>
      </c>
      <c r="J148">
        <f>H148*G148</f>
        <v>238170</v>
      </c>
    </row>
    <row r="158" spans="1:10">
      <c r="A158" s="1" t="s">
        <v>119</v>
      </c>
    </row>
    <row r="159" spans="1:10">
      <c r="A159" s="1" t="s">
        <v>7</v>
      </c>
      <c r="B159" s="1" t="s">
        <v>8</v>
      </c>
      <c r="C159" s="1" t="s">
        <v>9</v>
      </c>
      <c r="D159" s="1" t="s">
        <v>10</v>
      </c>
      <c r="F159" s="1" t="s">
        <v>11</v>
      </c>
      <c r="H159" s="1" t="s">
        <v>12</v>
      </c>
      <c r="I159" s="1" t="s">
        <v>13</v>
      </c>
    </row>
    <row r="160" spans="1:10">
      <c r="D160" s="1" t="s">
        <v>14</v>
      </c>
      <c r="E160" s="1" t="s">
        <v>15</v>
      </c>
      <c r="F160" s="1" t="s">
        <v>14</v>
      </c>
      <c r="G160" s="1" t="s">
        <v>15</v>
      </c>
      <c r="I160" s="1" t="s">
        <v>14</v>
      </c>
      <c r="J160" s="1" t="s">
        <v>15</v>
      </c>
    </row>
    <row r="161" spans="1:10">
      <c r="A161">
        <v>41578</v>
      </c>
      <c r="B161" t="s">
        <v>688</v>
      </c>
      <c r="C161" t="s">
        <v>689</v>
      </c>
      <c r="D161">
        <v>1100</v>
      </c>
      <c r="E161"/>
    </row>
    <row r="162" spans="1:10">
      <c r="E162">
        <f>G148-D161</f>
        <v>5905</v>
      </c>
      <c r="G162">
        <f>G148-D161</f>
        <v>5905</v>
      </c>
      <c r="H162">
        <v>28</v>
      </c>
      <c r="J162">
        <f>H162*G162</f>
        <v>165340</v>
      </c>
    </row>
    <row r="172" spans="1:10">
      <c r="A172" s="1" t="s">
        <v>121</v>
      </c>
    </row>
    <row r="173" spans="1:10">
      <c r="A173" s="1" t="s">
        <v>7</v>
      </c>
      <c r="B173" s="1" t="s">
        <v>8</v>
      </c>
      <c r="C173" s="1" t="s">
        <v>9</v>
      </c>
      <c r="D173" s="1" t="s">
        <v>10</v>
      </c>
      <c r="F173" s="1" t="s">
        <v>11</v>
      </c>
      <c r="H173" s="1" t="s">
        <v>12</v>
      </c>
      <c r="I173" s="1" t="s">
        <v>13</v>
      </c>
    </row>
    <row r="174" spans="1:10">
      <c r="D174" s="1" t="s">
        <v>14</v>
      </c>
      <c r="E174" s="1" t="s">
        <v>15</v>
      </c>
      <c r="F174" s="1" t="s">
        <v>14</v>
      </c>
      <c r="G174" s="1" t="s">
        <v>15</v>
      </c>
      <c r="I174" s="1" t="s">
        <v>14</v>
      </c>
      <c r="J174" s="1" t="s">
        <v>15</v>
      </c>
    </row>
    <row r="175" spans="1:10">
      <c r="A175">
        <v>41607</v>
      </c>
      <c r="B175" t="s">
        <v>690</v>
      </c>
      <c r="C175" t="s">
        <v>691</v>
      </c>
      <c r="D175">
        <v>1100</v>
      </c>
      <c r="E175"/>
    </row>
    <row r="176" spans="1:10">
      <c r="E176">
        <f>G162-D175</f>
        <v>4805</v>
      </c>
      <c r="G176">
        <f>G162-D175</f>
        <v>4805</v>
      </c>
      <c r="H176">
        <v>30</v>
      </c>
      <c r="J176">
        <f>H176*G176</f>
        <v>144150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B1"/>
    <mergeCell ref="D2:D2"/>
    <mergeCell ref="F2:G2"/>
    <mergeCell ref="I2:J2"/>
    <mergeCell ref="A15:B15"/>
    <mergeCell ref="D16:D16"/>
    <mergeCell ref="F16:G16"/>
    <mergeCell ref="I16:J16"/>
    <mergeCell ref="A29:B29"/>
    <mergeCell ref="D30:D30"/>
    <mergeCell ref="F30:G30"/>
    <mergeCell ref="I30:J30"/>
    <mergeCell ref="A43:B43"/>
    <mergeCell ref="D44:D44"/>
    <mergeCell ref="F44:G44"/>
    <mergeCell ref="I44:J44"/>
    <mergeCell ref="A57:B57"/>
    <mergeCell ref="D58:D58"/>
    <mergeCell ref="F58:G58"/>
    <mergeCell ref="I58:J58"/>
    <mergeCell ref="A71:B71"/>
    <mergeCell ref="D72:D72"/>
    <mergeCell ref="F72:G72"/>
    <mergeCell ref="I72:J72"/>
    <mergeCell ref="A95:B95"/>
    <mergeCell ref="D96:D96"/>
    <mergeCell ref="F96:G96"/>
    <mergeCell ref="I96:J96"/>
    <mergeCell ref="A116:B116"/>
    <mergeCell ref="D117:D117"/>
    <mergeCell ref="F117:G117"/>
    <mergeCell ref="I117:J117"/>
    <mergeCell ref="A130:B130"/>
    <mergeCell ref="D131:D131"/>
    <mergeCell ref="F131:G131"/>
    <mergeCell ref="I131:J131"/>
    <mergeCell ref="A144:B144"/>
    <mergeCell ref="D145:D145"/>
    <mergeCell ref="F145:G145"/>
    <mergeCell ref="I145:J145"/>
    <mergeCell ref="A158:B158"/>
    <mergeCell ref="D159:D159"/>
    <mergeCell ref="F159:G159"/>
    <mergeCell ref="I159:J159"/>
    <mergeCell ref="A172:B172"/>
    <mergeCell ref="D173:D173"/>
    <mergeCell ref="F173:G173"/>
    <mergeCell ref="I173:J173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2020</vt:lpstr>
      <vt:lpstr>2019</vt:lpstr>
      <vt:lpstr>2018</vt:lpstr>
      <vt:lpstr>2017</vt:lpstr>
      <vt:lpstr>2016</vt:lpstr>
      <vt:lpstr>2015</vt:lpstr>
      <vt:lpstr>2014</vt:lpstr>
      <vt:lpstr>2013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2022-09-15T17:00:43+00:00</dcterms:created>
  <dcterms:modified xsi:type="dcterms:W3CDTF">2022-09-15T17:00:43+00:00</dcterms:modified>
  <dc:title>Untitled Spreadsheet</dc:title>
  <dc:description/>
  <dc:subject/>
  <cp:keywords/>
  <cp:category/>
</cp:coreProperties>
</file>