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fil\Downloads\"/>
    </mc:Choice>
  </mc:AlternateContent>
  <bookViews>
    <workbookView xWindow="0" yWindow="0" windowWidth="24000" windowHeight="9600"/>
  </bookViews>
  <sheets>
    <sheet name="Hoja1" sheetId="1" r:id="rId1"/>
    <sheet name="Hoja4" sheetId="4" r:id="rId2"/>
    <sheet name="Hoja2" sheetId="2" r:id="rId3"/>
    <sheet name="Hoja3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51" i="1" l="1"/>
  <c r="U14" i="1"/>
  <c r="S14" i="1" l="1"/>
  <c r="T3" i="1"/>
  <c r="T4" i="1"/>
  <c r="V4" i="1" s="1"/>
  <c r="T5" i="1"/>
  <c r="V5" i="1" s="1"/>
  <c r="T6" i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L13" i="1"/>
  <c r="L11" i="1"/>
  <c r="J10" i="1"/>
  <c r="I9" i="1"/>
  <c r="H8" i="1"/>
  <c r="F7" i="1"/>
  <c r="F6" i="1"/>
  <c r="D5" i="1"/>
  <c r="D4" i="1"/>
  <c r="C3" i="1"/>
  <c r="V3" i="1" l="1"/>
  <c r="T14" i="1"/>
  <c r="T17" i="1" s="1"/>
  <c r="T15" i="1"/>
  <c r="R24" i="1" s="1"/>
  <c r="V6" i="1"/>
  <c r="V14" i="1" s="1"/>
  <c r="V15" i="1" s="1"/>
  <c r="R14" i="1"/>
  <c r="D60" i="1"/>
  <c r="D59" i="1"/>
  <c r="D58" i="1"/>
  <c r="C58" i="1"/>
  <c r="D57" i="1"/>
  <c r="D56" i="1"/>
  <c r="C56" i="1"/>
  <c r="D55" i="1"/>
  <c r="D54" i="1"/>
  <c r="D53" i="1"/>
  <c r="C53" i="1"/>
  <c r="D52" i="1"/>
  <c r="D51" i="1"/>
  <c r="R25" i="1" l="1"/>
  <c r="R26" i="1"/>
  <c r="C60" i="1" s="1"/>
  <c r="C61" i="1"/>
  <c r="C63" i="1" l="1"/>
  <c r="C62" i="1"/>
  <c r="C64" i="1" s="1"/>
  <c r="D64" i="1" s="1"/>
  <c r="D61" i="1"/>
</calcChain>
</file>

<file path=xl/sharedStrings.xml><?xml version="1.0" encoding="utf-8"?>
<sst xmlns="http://schemas.openxmlformats.org/spreadsheetml/2006/main" count="152" uniqueCount="112">
  <si>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</si>
  <si>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</si>
  <si>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</si>
  <si>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</si>
  <si>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</si>
  <si>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</si>
  <si>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</si>
  <si>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</si>
  <si>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</si>
  <si>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</si>
  <si>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</si>
  <si>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1.       Planeación del proyecto</t>
  </si>
  <si>
    <t>2.       Captura de requisitos</t>
  </si>
  <si>
    <t>Mes 12</t>
  </si>
  <si>
    <t>4.     Definición del Product Backlog</t>
  </si>
  <si>
    <t>5. Planeación de los Sprint</t>
  </si>
  <si>
    <t>6. Sprint Backlog</t>
  </si>
  <si>
    <t>7. Despliegue</t>
  </si>
  <si>
    <t>0. Identificación stakeholders, constumers, users, product owner, team lider, team</t>
  </si>
  <si>
    <t>RUBROS</t>
  </si>
  <si>
    <t>TOTAL</t>
  </si>
  <si>
    <t>Equipos</t>
  </si>
  <si>
    <t>Materiales</t>
  </si>
  <si>
    <t>Software</t>
  </si>
  <si>
    <t>Bibliografía</t>
  </si>
  <si>
    <t>Servicios técnicos</t>
  </si>
  <si>
    <t>Publicaciones</t>
  </si>
  <si>
    <t>Salidas de campo</t>
  </si>
  <si>
    <t>Eventos académicos</t>
  </si>
  <si>
    <t>Gastos de Viajes</t>
  </si>
  <si>
    <t>Personal (cientifico y de apoyo)</t>
  </si>
  <si>
    <t>SUB-TOTAL (EN MILES)</t>
  </si>
  <si>
    <t>A</t>
  </si>
  <si>
    <t>PROGRAMACIÓN TEMPORAL METODOLOGIA ÁGIL</t>
  </si>
  <si>
    <t>6.1. Planeación Sprint (1)</t>
  </si>
  <si>
    <t>6.2. Planeación Sprint (2)</t>
  </si>
  <si>
    <t>6.1.2. Diseño</t>
  </si>
  <si>
    <t>6.1.3.  Implementación</t>
  </si>
  <si>
    <t>6.1.4.  Test</t>
  </si>
  <si>
    <t xml:space="preserve">6.1.5. Sprint Dayly Scrum, </t>
  </si>
  <si>
    <t>6.1.6. Review (i), Sprint Review(i),</t>
  </si>
  <si>
    <t>6.1.7.  entregable(i); finish work</t>
  </si>
  <si>
    <t>6.2.1. Diseño</t>
  </si>
  <si>
    <t>6.2.2.  Implementación</t>
  </si>
  <si>
    <t>6.2.3. Test</t>
  </si>
  <si>
    <t xml:space="preserve">6.2.4. Sprint Dayly Scrum, </t>
  </si>
  <si>
    <t>6.2.5. Review (i), Sprint Review(i),</t>
  </si>
  <si>
    <t>PRESUPUESTO</t>
  </si>
  <si>
    <t>PROGRAMACIÓN TEMPORAL METODOLOGIA SPIRAL</t>
  </si>
  <si>
    <t>PLANEACIÓN DEL PROYECTO</t>
  </si>
  <si>
    <t>GESTION RIESGO</t>
  </si>
  <si>
    <t>INGENIERIA DE DESARROLLO</t>
  </si>
  <si>
    <t>PLANEACIÓN FASE SIGUIENTE</t>
  </si>
  <si>
    <t>Concepto, requerimientos., diseño producto, diseño detallado, codificació, pruebas, integración y aceptación, servicios</t>
  </si>
  <si>
    <t>Identificar, evaluar y resolver riesgos; Prototipo ciclo 1, Prototipo ciclo 2, Prototipo ciclo 3</t>
  </si>
  <si>
    <t>Definición de alcance, objetivos, estimación, tiempos, presupuesto, TH, revisión, aprobación y aplicación.</t>
  </si>
  <si>
    <t>Plan de requerimiento del ciclo, plan 
developed,  Plan integración y pruebas.-</t>
  </si>
  <si>
    <t>ciclo 1</t>
  </si>
  <si>
    <t>ciclo 2</t>
  </si>
  <si>
    <t>ciclo 3</t>
  </si>
  <si>
    <t>ciclo 4</t>
  </si>
  <si>
    <t>Subtotal</t>
  </si>
  <si>
    <t>2.       Gestión de requisitos (modelo casos uso)</t>
  </si>
  <si>
    <t>1.       Planeación del proyecto (documento plan)</t>
  </si>
  <si>
    <t>3.       Análisis de requisitos (work flow, BPM)</t>
  </si>
  <si>
    <t>4.       Perfeccionamiento del modelo de requisitos (modelo de dominio y modelo req.)</t>
  </si>
  <si>
    <t>5.       Arquitectura del sistema (Diagrama de Bloques de construcción)</t>
  </si>
  <si>
    <t>6.       Modelo y Diseño de Componentes</t>
  </si>
  <si>
    <t>7.       Modelo y  Diseño de Base de Datos</t>
  </si>
  <si>
    <t>8.       Modelo y Diseño de IU</t>
  </si>
  <si>
    <t>9.       Desarrollo, Integración, Implementación</t>
  </si>
  <si>
    <t>10.   Pruebas Unitarias, Modulares, Sistema</t>
  </si>
  <si>
    <t>11.  Despliegue Solución</t>
  </si>
  <si>
    <t>ETAPA DE LA METODOLOGIA</t>
  </si>
  <si>
    <t>ciclo 0</t>
  </si>
  <si>
    <t>Nro req. Func</t>
  </si>
  <si>
    <t>Complejidad</t>
  </si>
  <si>
    <t>PROGRAMACIÓN TEMPORAL METODOLOGIA CONVENCIONAL -Dado el tiempo-</t>
  </si>
  <si>
    <t>Tecnica de estimación basado en requerimientos funcionales y no funcionales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</si>
  <si>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</si>
  <si>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</si>
  <si>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</si>
  <si>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</si>
  <si>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</si>
  <si>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</si>
  <si>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</si>
  <si>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</si>
  <si>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Componente 10</t>
  </si>
  <si>
    <t>Parametros entrada RF identificados</t>
  </si>
  <si>
    <t>Week</t>
  </si>
  <si>
    <t>ciclo 5</t>
  </si>
  <si>
    <t>Componente 1: Gestor Usuarios</t>
  </si>
  <si>
    <t>Componente 11: Gestor Setup</t>
  </si>
  <si>
    <t>Complejidad  A=16   M=8  B=4</t>
  </si>
  <si>
    <t>ESTIMACIÓN</t>
  </si>
  <si>
    <t>VS</t>
  </si>
  <si>
    <t>EJECUCION</t>
  </si>
  <si>
    <t>Desviacion</t>
  </si>
  <si>
    <t>Metodologia; Tools, Skills</t>
  </si>
  <si>
    <t>Indicador</t>
  </si>
  <si>
    <t>Target Inv</t>
  </si>
  <si>
    <t>Target Team</t>
  </si>
  <si>
    <t>Mes 0</t>
  </si>
  <si>
    <t>Mes Target</t>
  </si>
  <si>
    <t>Valor honorarios week (2.5smlv)= 500k</t>
  </si>
  <si>
    <t>Valor Real TH</t>
  </si>
  <si>
    <t>Valor honorarios Month (2.5smlv)= 2MB</t>
  </si>
  <si>
    <t>Inprevistos 10%</t>
  </si>
  <si>
    <t>Total estimado TH</t>
  </si>
  <si>
    <t>Costos Administrativos (20%)</t>
  </si>
  <si>
    <t>Imprevistos 5%</t>
  </si>
  <si>
    <t>Conceptos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</si>
</sst>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_-;_-@_-"/>
  </numFmts>
  <fonts count="20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8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7" fillId="4" borderId="16" xfId="0" applyFont="1" applyFill="1" applyBorder="1" applyAlignment="1">
      <alignment vertical="top" wrapText="1"/>
    </xf>
    <xf numFmtId="0" fontId="7" fillId="4" borderId="17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8" fillId="3" borderId="10" xfId="0" applyFont="1" applyFill="1" applyBorder="1" applyAlignment="1">
      <alignment horizontal="left" vertical="top" wrapText="1" indent="5"/>
    </xf>
    <xf numFmtId="0" fontId="8" fillId="3" borderId="13" xfId="0" applyFont="1" applyFill="1" applyBorder="1" applyAlignment="1">
      <alignment horizontal="left" vertical="top" wrapText="1" indent="5"/>
    </xf>
    <xf numFmtId="0" fontId="9" fillId="0" borderId="0" xfId="0" applyFont="1"/>
    <xf numFmtId="0" fontId="10" fillId="2" borderId="26" xfId="0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3" fontId="10" fillId="2" borderId="26" xfId="0" applyNumberFormat="1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/>
    </xf>
    <xf numFmtId="3" fontId="10" fillId="2" borderId="27" xfId="0" applyNumberFormat="1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10" fillId="2" borderId="17" xfId="0" applyNumberFormat="1" applyFont="1" applyFill="1" applyBorder="1" applyAlignment="1">
      <alignment horizontal="center" vertical="center" wrapText="1"/>
    </xf>
    <xf numFmtId="165" fontId="10" fillId="2" borderId="17" xfId="1" applyNumberFormat="1" applyFont="1" applyFill="1" applyBorder="1" applyAlignment="1">
      <alignment horizontal="center"/>
    </xf>
    <xf numFmtId="3" fontId="10" fillId="2" borderId="1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 indent="2"/>
    </xf>
    <xf numFmtId="0" fontId="12" fillId="0" borderId="29" xfId="0" applyFont="1" applyBorder="1" applyAlignment="1">
      <alignment horizontal="left" vertical="top" wrapText="1" indent="2"/>
    </xf>
    <xf numFmtId="0" fontId="12" fillId="0" borderId="0" xfId="0" applyFont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2"/>
    </xf>
    <xf numFmtId="0" fontId="12" fillId="0" borderId="7" xfId="0" applyFont="1" applyBorder="1" applyAlignment="1">
      <alignment horizontal="left" vertical="top" wrapText="1" indent="2"/>
    </xf>
    <xf numFmtId="0" fontId="12" fillId="0" borderId="4" xfId="0" applyFont="1" applyBorder="1" applyAlignment="1">
      <alignment horizontal="left" vertical="top" wrapText="1" indent="2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left" vertical="top" wrapText="1" indent="2"/>
    </xf>
    <xf numFmtId="0" fontId="12" fillId="2" borderId="0" xfId="0" applyFont="1" applyFill="1" applyBorder="1" applyAlignment="1">
      <alignment horizontal="left" vertical="top" wrapText="1" indent="2"/>
    </xf>
    <xf numFmtId="0" fontId="6" fillId="2" borderId="30" xfId="0" applyFont="1" applyFill="1" applyBorder="1" applyAlignment="1">
      <alignment horizontal="justify" vertical="top" wrapText="1"/>
    </xf>
    <xf numFmtId="0" fontId="12" fillId="2" borderId="7" xfId="0" applyFont="1" applyFill="1" applyBorder="1" applyAlignment="1">
      <alignment horizontal="left" vertical="top" wrapText="1" indent="2"/>
    </xf>
    <xf numFmtId="0" fontId="12" fillId="2" borderId="4" xfId="0" applyFont="1" applyFill="1" applyBorder="1" applyAlignment="1">
      <alignment horizontal="left" vertical="top" wrapText="1" indent="2"/>
    </xf>
    <xf numFmtId="0" fontId="6" fillId="2" borderId="31" xfId="0" applyFont="1" applyFill="1" applyBorder="1" applyAlignment="1">
      <alignment horizontal="justify" vertical="top" wrapText="1"/>
    </xf>
    <xf numFmtId="0" fontId="12" fillId="2" borderId="1" xfId="0" applyFont="1" applyFill="1" applyBorder="1" applyAlignment="1">
      <alignment horizontal="left" vertical="top" wrapText="1" indent="2"/>
    </xf>
    <xf numFmtId="0" fontId="12" fillId="2" borderId="2" xfId="0" applyFont="1" applyFill="1" applyBorder="1" applyAlignment="1">
      <alignment horizontal="left" vertical="top" wrapText="1" indent="2"/>
    </xf>
    <xf numFmtId="0" fontId="6" fillId="2" borderId="3" xfId="0" applyFont="1" applyFill="1" applyBorder="1" applyAlignment="1">
      <alignment horizontal="justify" vertical="top" wrapText="1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left" vertical="top" wrapText="1" indent="2"/>
    </xf>
    <xf numFmtId="0" fontId="12" fillId="0" borderId="11" xfId="0" applyFont="1" applyBorder="1" applyAlignment="1">
      <alignment horizontal="left" vertical="top" wrapText="1" indent="2"/>
    </xf>
    <xf numFmtId="0" fontId="6" fillId="0" borderId="12" xfId="0" applyFont="1" applyBorder="1" applyAlignment="1">
      <alignment horizontal="justify" vertical="top" wrapText="1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left" vertical="top" wrapText="1" indent="4"/>
    </xf>
    <xf numFmtId="0" fontId="6" fillId="0" borderId="3" xfId="0" applyFont="1" applyBorder="1" applyAlignment="1">
      <alignment horizontal="justify" vertical="top" wrapText="1"/>
    </xf>
    <xf numFmtId="0" fontId="6" fillId="0" borderId="30" xfId="0" applyFont="1" applyBorder="1" applyAlignment="1">
      <alignment horizontal="justify" vertical="top" wrapText="1"/>
    </xf>
    <xf numFmtId="0" fontId="12" fillId="4" borderId="2" xfId="0" applyFont="1" applyFill="1" applyBorder="1" applyAlignment="1">
      <alignment horizontal="left" vertical="top" wrapText="1" indent="2"/>
    </xf>
    <xf numFmtId="0" fontId="12" fillId="4" borderId="0" xfId="0" applyFont="1" applyFill="1" applyBorder="1" applyAlignment="1">
      <alignment horizontal="left" vertical="top" wrapText="1" indent="2"/>
    </xf>
    <xf numFmtId="0" fontId="12" fillId="4" borderId="4" xfId="0" applyFont="1" applyFill="1" applyBorder="1" applyAlignment="1">
      <alignment horizontal="left" vertical="top" wrapText="1" indent="2"/>
    </xf>
    <xf numFmtId="0" fontId="6" fillId="4" borderId="31" xfId="0" applyFont="1" applyFill="1" applyBorder="1" applyAlignment="1">
      <alignment horizontal="justify" vertical="top" wrapText="1"/>
    </xf>
    <xf numFmtId="0" fontId="6" fillId="4" borderId="1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4" xfId="0" applyFont="1" applyFill="1" applyBorder="1"/>
    <xf numFmtId="0" fontId="10" fillId="2" borderId="24" xfId="0" applyFont="1" applyFill="1" applyBorder="1" applyAlignment="1">
      <alignment vertical="center" wrapText="1"/>
    </xf>
    <xf numFmtId="0" fontId="10" fillId="2" borderId="25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top" wrapText="1"/>
    </xf>
    <xf numFmtId="0" fontId="0" fillId="2" borderId="0" xfId="0" applyFill="1"/>
    <xf numFmtId="0" fontId="11" fillId="4" borderId="28" xfId="0" applyFont="1" applyFill="1" applyBorder="1" applyAlignment="1">
      <alignment vertical="top" wrapText="1"/>
    </xf>
    <xf numFmtId="0" fontId="11" fillId="4" borderId="32" xfId="0" applyFont="1" applyFill="1" applyBorder="1" applyAlignment="1">
      <alignment vertical="top" wrapText="1"/>
    </xf>
    <xf numFmtId="0" fontId="2" fillId="6" borderId="32" xfId="0" applyFont="1" applyFill="1" applyBorder="1" applyAlignment="1">
      <alignment horizontal="left" vertical="top" wrapText="1" indent="2"/>
    </xf>
    <xf numFmtId="0" fontId="11" fillId="4" borderId="32" xfId="0" applyFont="1" applyFill="1" applyBorder="1" applyAlignment="1">
      <alignment horizontal="left" vertical="top" wrapText="1" indent="4"/>
    </xf>
    <xf numFmtId="0" fontId="13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left" vertical="top" wrapText="1" indent="2"/>
    </xf>
    <xf numFmtId="0" fontId="11" fillId="4" borderId="5" xfId="0" applyFont="1" applyFill="1" applyBorder="1" applyAlignment="1">
      <alignment horizontal="center"/>
    </xf>
    <xf numFmtId="9" fontId="12" fillId="4" borderId="0" xfId="3" applyFont="1" applyFill="1" applyBorder="1" applyAlignment="1">
      <alignment horizontal="left" vertical="top" wrapText="1" indent="2"/>
    </xf>
    <xf numFmtId="41" fontId="9" fillId="0" borderId="5" xfId="2" applyFont="1" applyBorder="1"/>
    <xf numFmtId="41" fontId="13" fillId="6" borderId="0" xfId="2" applyFont="1" applyFill="1" applyAlignment="1">
      <alignment horizontal="right"/>
    </xf>
    <xf numFmtId="166" fontId="13" fillId="6" borderId="0" xfId="2" applyNumberFormat="1" applyFont="1" applyFill="1" applyAlignment="1">
      <alignment horizontal="right"/>
    </xf>
    <xf numFmtId="0" fontId="7" fillId="4" borderId="15" xfId="0" applyFont="1" applyFill="1" applyBorder="1" applyAlignment="1">
      <alignment horizontal="left" vertical="top" wrapText="1"/>
    </xf>
    <xf numFmtId="0" fontId="7" fillId="4" borderId="13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horizontal="left" wrapText="1"/>
    </xf>
    <xf numFmtId="0" fontId="1" fillId="8" borderId="5" xfId="0" applyFont="1" applyFill="1" applyBorder="1" applyAlignment="1">
      <alignment horizontal="left" vertical="top" wrapText="1" indent="2"/>
    </xf>
    <xf numFmtId="0" fontId="12" fillId="8" borderId="5" xfId="0" applyFont="1" applyFill="1" applyBorder="1" applyAlignment="1">
      <alignment horizontal="left" vertical="top" wrapText="1" indent="2"/>
    </xf>
    <xf numFmtId="0" fontId="1" fillId="9" borderId="5" xfId="0" applyFont="1" applyFill="1" applyBorder="1" applyAlignment="1">
      <alignment horizontal="left" vertical="top" wrapText="1" indent="2"/>
    </xf>
    <xf numFmtId="0" fontId="12" fillId="9" borderId="5" xfId="0" applyFont="1" applyFill="1" applyBorder="1" applyAlignment="1">
      <alignment horizontal="left" vertical="top" wrapText="1" indent="2"/>
    </xf>
    <xf numFmtId="0" fontId="1" fillId="10" borderId="5" xfId="0" applyFont="1" applyFill="1" applyBorder="1" applyAlignment="1">
      <alignment horizontal="left" vertical="top" wrapText="1" indent="2"/>
    </xf>
    <xf numFmtId="0" fontId="12" fillId="10" borderId="5" xfId="0" applyFont="1" applyFill="1" applyBorder="1" applyAlignment="1">
      <alignment horizontal="left" vertical="top" wrapText="1" indent="2"/>
    </xf>
    <xf numFmtId="0" fontId="1" fillId="11" borderId="5" xfId="0" applyFont="1" applyFill="1" applyBorder="1" applyAlignment="1">
      <alignment horizontal="left" vertical="top" wrapText="1" indent="2"/>
    </xf>
    <xf numFmtId="0" fontId="14" fillId="11" borderId="5" xfId="0" applyFont="1" applyFill="1" applyBorder="1"/>
    <xf numFmtId="0" fontId="12" fillId="11" borderId="5" xfId="0" applyFont="1" applyFill="1" applyBorder="1" applyAlignment="1">
      <alignment horizontal="left" vertical="top" wrapText="1" indent="2"/>
    </xf>
    <xf numFmtId="0" fontId="1" fillId="12" borderId="5" xfId="0" applyFont="1" applyFill="1" applyBorder="1" applyAlignment="1">
      <alignment horizontal="left" vertical="top" wrapText="1" indent="2"/>
    </xf>
    <xf numFmtId="0" fontId="1" fillId="12" borderId="14" xfId="0" applyFont="1" applyFill="1" applyBorder="1" applyAlignment="1">
      <alignment horizontal="left" vertical="top" wrapText="1" indent="2"/>
    </xf>
    <xf numFmtId="0" fontId="12" fillId="12" borderId="5" xfId="0" applyFont="1" applyFill="1" applyBorder="1" applyAlignment="1">
      <alignment horizontal="left" vertical="top" wrapText="1" indent="2"/>
    </xf>
    <xf numFmtId="0" fontId="6" fillId="12" borderId="14" xfId="0" applyFont="1" applyFill="1" applyBorder="1" applyAlignment="1">
      <alignment horizontal="justify" vertical="top" wrapText="1"/>
    </xf>
    <xf numFmtId="0" fontId="17" fillId="13" borderId="0" xfId="0" applyFont="1" applyFill="1" applyAlignment="1">
      <alignment horizontal="center"/>
    </xf>
    <xf numFmtId="0" fontId="1" fillId="7" borderId="33" xfId="0" applyFont="1" applyFill="1" applyBorder="1" applyAlignment="1">
      <alignment horizontal="center" vertical="top" wrapText="1"/>
    </xf>
    <xf numFmtId="0" fontId="1" fillId="7" borderId="34" xfId="0" applyFont="1" applyFill="1" applyBorder="1" applyAlignment="1">
      <alignment horizontal="center" vertical="top" wrapText="1"/>
    </xf>
    <xf numFmtId="0" fontId="1" fillId="8" borderId="33" xfId="0" applyFont="1" applyFill="1" applyBorder="1" applyAlignment="1">
      <alignment horizontal="center" vertical="top" wrapText="1"/>
    </xf>
    <xf numFmtId="0" fontId="1" fillId="8" borderId="34" xfId="0" applyFont="1" applyFill="1" applyBorder="1" applyAlignment="1">
      <alignment horizontal="center" vertical="top" wrapText="1"/>
    </xf>
    <xf numFmtId="0" fontId="12" fillId="9" borderId="33" xfId="0" applyFont="1" applyFill="1" applyBorder="1" applyAlignment="1">
      <alignment horizontal="center" vertical="top" wrapText="1"/>
    </xf>
    <xf numFmtId="0" fontId="12" fillId="9" borderId="34" xfId="0" applyFont="1" applyFill="1" applyBorder="1" applyAlignment="1">
      <alignment horizontal="center" vertical="top" wrapText="1"/>
    </xf>
    <xf numFmtId="0" fontId="12" fillId="10" borderId="33" xfId="0" applyFont="1" applyFill="1" applyBorder="1" applyAlignment="1">
      <alignment horizontal="center" vertical="top" wrapText="1"/>
    </xf>
    <xf numFmtId="0" fontId="12" fillId="10" borderId="34" xfId="0" applyFont="1" applyFill="1" applyBorder="1" applyAlignment="1">
      <alignment horizontal="center" vertical="top" wrapText="1"/>
    </xf>
    <xf numFmtId="0" fontId="12" fillId="11" borderId="33" xfId="0" applyFont="1" applyFill="1" applyBorder="1" applyAlignment="1">
      <alignment horizontal="center" vertical="top" wrapText="1"/>
    </xf>
    <xf numFmtId="0" fontId="12" fillId="11" borderId="34" xfId="0" applyFont="1" applyFill="1" applyBorder="1" applyAlignment="1">
      <alignment horizontal="center" vertical="top" wrapText="1"/>
    </xf>
    <xf numFmtId="0" fontId="6" fillId="12" borderId="33" xfId="0" applyFont="1" applyFill="1" applyBorder="1" applyAlignment="1">
      <alignment horizontal="center" vertical="top" wrapText="1"/>
    </xf>
    <xf numFmtId="0" fontId="6" fillId="12" borderId="26" xfId="0" applyFont="1" applyFill="1" applyBorder="1" applyAlignment="1">
      <alignment horizontal="center" vertical="top" wrapText="1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4" fillId="0" borderId="0" xfId="0" applyFont="1" applyBorder="1" applyAlignment="1">
      <alignment horizontal="center" textRotation="255"/>
    </xf>
    <xf numFmtId="0" fontId="15" fillId="13" borderId="6" xfId="0" applyFont="1" applyFill="1" applyBorder="1" applyAlignment="1">
      <alignment horizontal="center"/>
    </xf>
    <xf numFmtId="0" fontId="15" fillId="13" borderId="22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9" fontId="12" fillId="4" borderId="1" xfId="3" applyFont="1" applyFill="1" applyBorder="1" applyAlignment="1">
      <alignment horizontal="center" vertical="top" wrapText="1"/>
    </xf>
    <xf numFmtId="9" fontId="12" fillId="4" borderId="2" xfId="3" applyFont="1" applyFill="1" applyBorder="1" applyAlignment="1">
      <alignment horizontal="center" vertical="top" wrapText="1"/>
    </xf>
    <xf numFmtId="9" fontId="12" fillId="4" borderId="0" xfId="3" applyFont="1" applyFill="1" applyBorder="1" applyAlignment="1">
      <alignment horizontal="center" vertical="top" wrapText="1"/>
    </xf>
    <xf numFmtId="9" fontId="12" fillId="4" borderId="4" xfId="3" applyFont="1" applyFill="1" applyBorder="1" applyAlignment="1">
      <alignment horizontal="center" vertical="top" wrapText="1"/>
    </xf>
    <xf numFmtId="9" fontId="12" fillId="4" borderId="31" xfId="3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vertical="top" wrapText="1"/>
    </xf>
    <xf numFmtId="0" fontId="8" fillId="3" borderId="0" xfId="0" applyFont="1" applyFill="1" applyAlignment="1"/>
    <xf numFmtId="0" fontId="13" fillId="3" borderId="0" xfId="0" applyFont="1" applyFill="1" applyAlignment="1">
      <alignment horizontal="right"/>
    </xf>
    <xf numFmtId="9" fontId="13" fillId="3" borderId="0" xfId="3" applyFont="1" applyFill="1" applyAlignment="1">
      <alignment horizontal="right"/>
    </xf>
    <xf numFmtId="0" fontId="18" fillId="3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13" fillId="3" borderId="20" xfId="0" applyFont="1" applyFill="1" applyBorder="1" applyAlignment="1">
      <alignment horizontal="center"/>
    </xf>
    <xf numFmtId="0" fontId="8" fillId="3" borderId="0" xfId="0" applyFont="1" applyFill="1"/>
    <xf numFmtId="0" fontId="19" fillId="3" borderId="24" xfId="0" applyFont="1" applyFill="1" applyBorder="1"/>
    <xf numFmtId="3" fontId="8" fillId="3" borderId="17" xfId="0" applyNumberFormat="1" applyFont="1" applyFill="1" applyBorder="1" applyAlignment="1">
      <alignment horizontal="center" vertical="center" wrapText="1"/>
    </xf>
    <xf numFmtId="3" fontId="8" fillId="3" borderId="26" xfId="0" applyNumberFormat="1" applyFont="1" applyFill="1" applyBorder="1" applyAlignment="1">
      <alignment horizontal="center" vertical="center" wrapText="1"/>
    </xf>
    <xf numFmtId="44" fontId="8" fillId="3" borderId="0" xfId="4" applyFont="1" applyFill="1"/>
    <xf numFmtId="44" fontId="0" fillId="0" borderId="0" xfId="0" applyNumberFormat="1"/>
    <xf numFmtId="44" fontId="18" fillId="3" borderId="0" xfId="0" applyNumberFormat="1" applyFont="1" applyFill="1"/>
    <xf numFmtId="0" fontId="1" fillId="7" borderId="35" xfId="0" applyFont="1" applyFill="1" applyBorder="1" applyAlignment="1">
      <alignment horizontal="center" vertical="top" wrapText="1"/>
    </xf>
    <xf numFmtId="0" fontId="1" fillId="7" borderId="36" xfId="0" applyFont="1" applyFill="1" applyBorder="1" applyAlignment="1">
      <alignment horizontal="center" vertical="top" wrapText="1"/>
    </xf>
    <xf numFmtId="0" fontId="1" fillId="7" borderId="37" xfId="0" applyFont="1" applyFill="1" applyBorder="1" applyAlignment="1">
      <alignment horizontal="center" vertical="top" wrapText="1"/>
    </xf>
    <xf numFmtId="0" fontId="1" fillId="7" borderId="38" xfId="0" applyFont="1" applyFill="1" applyBorder="1" applyAlignment="1">
      <alignment horizontal="center" vertical="top" wrapText="1"/>
    </xf>
    <xf numFmtId="0" fontId="1" fillId="7" borderId="39" xfId="0" applyFont="1" applyFill="1" applyBorder="1" applyAlignment="1">
      <alignment horizontal="center" vertical="top" wrapText="1"/>
    </xf>
    <xf numFmtId="0" fontId="1" fillId="7" borderId="40" xfId="0" applyFont="1" applyFill="1" applyBorder="1" applyAlignment="1">
      <alignment horizontal="center" vertical="top" wrapText="1"/>
    </xf>
    <xf numFmtId="41" fontId="13" fillId="3" borderId="0" xfId="2" applyFont="1" applyFill="1" applyAlignment="1">
      <alignment horizontal="right"/>
    </xf>
  </cellXfs>
  <cellStyles count="5">
    <cellStyle name="Millares" xfId="1" builtinId="3"/>
    <cellStyle name="Millares [0]" xfId="2" builtinId="6"/>
    <cellStyle name="Moneda" xfId="4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nieto/Escritorio/000.%20Dise&#241;o%20Software%20II/Contenido%20Word/Modelo%20de%20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ersonal"/>
      <sheetName val="Equipos"/>
      <sheetName val="Materiales e Insumos"/>
      <sheetName val="Software"/>
      <sheetName val="Bibliografía"/>
      <sheetName val="salidas de campo"/>
      <sheetName val="Serv. Técnicos"/>
      <sheetName val="Publicaciones"/>
      <sheetName val="Eventos Acad."/>
      <sheetName val="Viajes"/>
      <sheetName val="G. Operación"/>
      <sheetName val="Hoja14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R22" sqref="R22"/>
    </sheetView>
  </sheetViews>
  <sheetFormatPr baseColWidth="10" defaultRowHeight="15" x14ac:dyDescent="0.25"/>
  <cols>
    <col min="1" max="1" width="2" customWidth="1"/>
    <col min="2" max="2" width="34.5703125" style="1" customWidth="1"/>
    <col min="3" max="14" width="7.85546875" style="7" customWidth="1"/>
    <col min="15" max="15" width="1.85546875" customWidth="1"/>
    <col min="16" max="16" width="3.28515625" style="7" customWidth="1"/>
    <col min="17" max="17" width="32.140625" style="7" customWidth="1"/>
    <col min="18" max="18" width="13.85546875" customWidth="1"/>
    <col min="20" max="21" width="12.85546875" customWidth="1"/>
    <col min="22" max="22" width="14.28515625" customWidth="1"/>
  </cols>
  <sheetData>
    <row r="1" spans="2:22" ht="15.75" thickBot="1" x14ac:dyDescent="0.3">
      <c r="C1" s="101" t="s">
        <v>77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3"/>
      <c r="Q1" s="84" t="s">
        <v>78</v>
      </c>
      <c r="R1" s="84"/>
      <c r="S1" s="84"/>
      <c r="T1" s="84"/>
      <c r="U1" s="84"/>
      <c r="V1" s="84"/>
    </row>
    <row r="2" spans="2:22" ht="15.75" thickBot="1" x14ac:dyDescent="0.3">
      <c r="B2" s="61" t="s">
        <v>73</v>
      </c>
      <c r="C2" s="35" t="s">
        <v>102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37" t="s">
        <v>103</v>
      </c>
      <c r="Q2" s="61" t="s">
        <v>73</v>
      </c>
      <c r="R2" s="61" t="s">
        <v>75</v>
      </c>
      <c r="S2" s="61" t="s">
        <v>76</v>
      </c>
      <c r="T2" s="61" t="s">
        <v>100</v>
      </c>
      <c r="U2" s="61" t="s">
        <v>99</v>
      </c>
      <c r="V2" s="61" t="s">
        <v>101</v>
      </c>
    </row>
    <row r="3" spans="2:22" x14ac:dyDescent="0.25">
      <c r="B3" s="2" t="s">
        <v>63</v>
      </c>
      <c r="C3" s="104">
        <f>2/12</f>
        <v>0.16666666666666666</v>
      </c>
      <c r="D3" s="105"/>
      <c r="E3" s="18"/>
      <c r="F3" s="18"/>
      <c r="G3" s="18"/>
      <c r="H3" s="18"/>
      <c r="I3" s="18"/>
      <c r="J3" s="18"/>
      <c r="K3" s="18"/>
      <c r="L3" s="18"/>
      <c r="M3" s="18"/>
      <c r="N3" s="44"/>
      <c r="Q3" s="109" t="s">
        <v>91</v>
      </c>
      <c r="R3" s="114">
        <v>6</v>
      </c>
      <c r="S3" s="114">
        <v>4</v>
      </c>
      <c r="T3" s="114">
        <f>R3*S3</f>
        <v>24</v>
      </c>
      <c r="U3" s="115">
        <v>30</v>
      </c>
      <c r="V3" s="65">
        <f>T3/3</f>
        <v>8</v>
      </c>
    </row>
    <row r="4" spans="2:22" x14ac:dyDescent="0.25">
      <c r="B4" s="3" t="s">
        <v>62</v>
      </c>
      <c r="C4" s="19"/>
      <c r="D4" s="64">
        <f>1/12</f>
        <v>8.3333333333333329E-2</v>
      </c>
      <c r="E4" s="20"/>
      <c r="F4" s="20"/>
      <c r="G4" s="20"/>
      <c r="H4" s="20"/>
      <c r="I4" s="20"/>
      <c r="J4" s="20"/>
      <c r="K4" s="20"/>
      <c r="L4" s="20"/>
      <c r="M4" s="20"/>
      <c r="N4" s="45"/>
      <c r="Q4" s="109" t="s">
        <v>79</v>
      </c>
      <c r="R4" s="114">
        <v>5</v>
      </c>
      <c r="S4" s="114">
        <v>4</v>
      </c>
      <c r="T4" s="114">
        <f t="shared" ref="T4:T13" si="0">R4*S4</f>
        <v>20</v>
      </c>
      <c r="U4" s="115">
        <v>49</v>
      </c>
      <c r="V4" s="65">
        <f t="shared" ref="V4:V13" si="1">T4/3</f>
        <v>6.666666666666667</v>
      </c>
    </row>
    <row r="5" spans="2:22" x14ac:dyDescent="0.25">
      <c r="B5" s="3" t="s">
        <v>64</v>
      </c>
      <c r="C5" s="19"/>
      <c r="D5" s="106">
        <f>3/12</f>
        <v>0.25</v>
      </c>
      <c r="E5" s="106"/>
      <c r="F5" s="106"/>
      <c r="G5" s="20"/>
      <c r="H5" s="20"/>
      <c r="I5" s="20"/>
      <c r="J5" s="20"/>
      <c r="K5" s="20"/>
      <c r="L5" s="20"/>
      <c r="M5" s="20"/>
      <c r="N5" s="45"/>
      <c r="Q5" s="109" t="s">
        <v>80</v>
      </c>
      <c r="R5" s="114">
        <v>6</v>
      </c>
      <c r="S5" s="114">
        <v>8</v>
      </c>
      <c r="T5" s="114">
        <f t="shared" si="0"/>
        <v>48</v>
      </c>
      <c r="U5" s="115">
        <v>52</v>
      </c>
      <c r="V5" s="65">
        <f t="shared" si="1"/>
        <v>16</v>
      </c>
    </row>
    <row r="6" spans="2:22" ht="22.5" x14ac:dyDescent="0.25">
      <c r="B6" s="3" t="s">
        <v>65</v>
      </c>
      <c r="C6" s="19"/>
      <c r="D6" s="20"/>
      <c r="E6" s="20"/>
      <c r="F6" s="64">
        <f>1/12</f>
        <v>8.3333333333333329E-2</v>
      </c>
      <c r="G6" s="20"/>
      <c r="H6" s="20"/>
      <c r="I6" s="20"/>
      <c r="J6" s="20"/>
      <c r="K6" s="20"/>
      <c r="L6" s="20"/>
      <c r="M6" s="20"/>
      <c r="N6" s="45"/>
      <c r="Q6" s="109" t="s">
        <v>81</v>
      </c>
      <c r="R6" s="114">
        <v>5</v>
      </c>
      <c r="S6" s="114">
        <v>4</v>
      </c>
      <c r="T6" s="114">
        <f t="shared" si="0"/>
        <v>20</v>
      </c>
      <c r="U6" s="115">
        <v>22</v>
      </c>
      <c r="V6" s="65">
        <f t="shared" si="1"/>
        <v>6.666666666666667</v>
      </c>
    </row>
    <row r="7" spans="2:22" ht="22.5" x14ac:dyDescent="0.25">
      <c r="B7" s="3" t="s">
        <v>66</v>
      </c>
      <c r="C7" s="19"/>
      <c r="D7" s="20"/>
      <c r="E7" s="20"/>
      <c r="F7" s="106">
        <f>4/12</f>
        <v>0.33333333333333331</v>
      </c>
      <c r="G7" s="106"/>
      <c r="H7" s="106"/>
      <c r="I7" s="106"/>
      <c r="J7" s="20"/>
      <c r="K7" s="20"/>
      <c r="L7" s="20"/>
      <c r="M7" s="20"/>
      <c r="N7" s="45"/>
      <c r="Q7" s="109" t="s">
        <v>82</v>
      </c>
      <c r="R7" s="114">
        <v>5</v>
      </c>
      <c r="S7" s="114">
        <v>4</v>
      </c>
      <c r="T7" s="114">
        <f t="shared" si="0"/>
        <v>20</v>
      </c>
      <c r="U7" s="115">
        <v>19</v>
      </c>
      <c r="V7" s="65">
        <f t="shared" si="1"/>
        <v>6.666666666666667</v>
      </c>
    </row>
    <row r="8" spans="2:22" x14ac:dyDescent="0.25">
      <c r="B8" s="3" t="s">
        <v>67</v>
      </c>
      <c r="C8" s="19"/>
      <c r="D8" s="20"/>
      <c r="E8" s="20"/>
      <c r="F8" s="20"/>
      <c r="G8" s="20"/>
      <c r="H8" s="106">
        <f>3/12</f>
        <v>0.25</v>
      </c>
      <c r="I8" s="106"/>
      <c r="J8" s="106"/>
      <c r="K8" s="20"/>
      <c r="L8" s="20"/>
      <c r="M8" s="20"/>
      <c r="N8" s="45"/>
      <c r="Q8" s="109" t="s">
        <v>83</v>
      </c>
      <c r="R8" s="114">
        <v>8</v>
      </c>
      <c r="S8" s="114">
        <v>8</v>
      </c>
      <c r="T8" s="114">
        <f t="shared" si="0"/>
        <v>64</v>
      </c>
      <c r="U8" s="115">
        <v>78</v>
      </c>
      <c r="V8" s="65">
        <f t="shared" si="1"/>
        <v>21.333333333333332</v>
      </c>
    </row>
    <row r="9" spans="2:22" x14ac:dyDescent="0.25">
      <c r="B9" s="3" t="s">
        <v>68</v>
      </c>
      <c r="C9" s="19"/>
      <c r="D9" s="20"/>
      <c r="E9" s="20"/>
      <c r="F9" s="20"/>
      <c r="G9" s="20"/>
      <c r="H9" s="20"/>
      <c r="I9" s="106">
        <f>3/12</f>
        <v>0.25</v>
      </c>
      <c r="J9" s="106"/>
      <c r="K9" s="106"/>
      <c r="L9" s="20"/>
      <c r="M9" s="20"/>
      <c r="N9" s="45"/>
      <c r="Q9" s="109" t="s">
        <v>84</v>
      </c>
      <c r="R9" s="114">
        <v>8</v>
      </c>
      <c r="S9" s="114">
        <v>16</v>
      </c>
      <c r="T9" s="114">
        <f t="shared" si="0"/>
        <v>128</v>
      </c>
      <c r="U9" s="115">
        <v>132</v>
      </c>
      <c r="V9" s="65">
        <f t="shared" si="1"/>
        <v>42.666666666666664</v>
      </c>
    </row>
    <row r="10" spans="2:22" x14ac:dyDescent="0.25">
      <c r="B10" s="3" t="s">
        <v>69</v>
      </c>
      <c r="C10" s="19"/>
      <c r="D10" s="20"/>
      <c r="E10" s="20"/>
      <c r="F10" s="20"/>
      <c r="G10" s="20"/>
      <c r="H10" s="20"/>
      <c r="I10" s="20"/>
      <c r="J10" s="106">
        <f>2/12</f>
        <v>0.16666666666666666</v>
      </c>
      <c r="K10" s="106"/>
      <c r="L10" s="20"/>
      <c r="M10" s="20"/>
      <c r="N10" s="45"/>
      <c r="Q10" s="109" t="s">
        <v>85</v>
      </c>
      <c r="R10" s="114">
        <v>5</v>
      </c>
      <c r="S10" s="114">
        <v>16</v>
      </c>
      <c r="T10" s="114">
        <f t="shared" si="0"/>
        <v>80</v>
      </c>
      <c r="U10" s="115">
        <v>87</v>
      </c>
      <c r="V10" s="65">
        <f t="shared" si="1"/>
        <v>26.666666666666668</v>
      </c>
    </row>
    <row r="11" spans="2:22" x14ac:dyDescent="0.25">
      <c r="B11" s="3" t="s">
        <v>70</v>
      </c>
      <c r="C11" s="19"/>
      <c r="D11" s="20"/>
      <c r="E11" s="20"/>
      <c r="F11" s="20"/>
      <c r="G11" s="20"/>
      <c r="H11" s="21"/>
      <c r="I11" s="21"/>
      <c r="J11" s="21"/>
      <c r="K11" s="21"/>
      <c r="L11" s="106">
        <f>2/12</f>
        <v>0.16666666666666666</v>
      </c>
      <c r="M11" s="106"/>
      <c r="N11" s="45"/>
      <c r="Q11" s="109" t="s">
        <v>86</v>
      </c>
      <c r="R11" s="114">
        <v>6</v>
      </c>
      <c r="S11" s="114">
        <v>4</v>
      </c>
      <c r="T11" s="114">
        <f t="shared" si="0"/>
        <v>24</v>
      </c>
      <c r="U11" s="115">
        <v>20</v>
      </c>
      <c r="V11" s="65">
        <f t="shared" si="1"/>
        <v>8</v>
      </c>
    </row>
    <row r="12" spans="2:22" x14ac:dyDescent="0.25">
      <c r="B12" s="3" t="s">
        <v>71</v>
      </c>
      <c r="C12" s="19"/>
      <c r="D12" s="20"/>
      <c r="E12" s="20"/>
      <c r="F12" s="20"/>
      <c r="G12" s="20"/>
      <c r="H12" s="21"/>
      <c r="I12" s="21"/>
      <c r="J12" s="21"/>
      <c r="K12" s="47"/>
      <c r="L12" s="47"/>
      <c r="M12" s="47"/>
      <c r="N12" s="45"/>
      <c r="Q12" s="109" t="s">
        <v>87</v>
      </c>
      <c r="R12" s="114">
        <v>4</v>
      </c>
      <c r="S12" s="114">
        <v>8</v>
      </c>
      <c r="T12" s="114">
        <f t="shared" si="0"/>
        <v>32</v>
      </c>
      <c r="U12" s="115">
        <v>32</v>
      </c>
      <c r="V12" s="65">
        <f t="shared" si="1"/>
        <v>10.666666666666666</v>
      </c>
    </row>
    <row r="13" spans="2:22" ht="15.75" thickBot="1" x14ac:dyDescent="0.3">
      <c r="B13" s="4" t="s">
        <v>72</v>
      </c>
      <c r="C13" s="22"/>
      <c r="D13" s="23"/>
      <c r="E13" s="23"/>
      <c r="F13" s="23"/>
      <c r="G13" s="23"/>
      <c r="H13" s="23"/>
      <c r="I13" s="23"/>
      <c r="J13" s="23"/>
      <c r="K13" s="23"/>
      <c r="L13" s="107">
        <f>3/12</f>
        <v>0.25</v>
      </c>
      <c r="M13" s="107"/>
      <c r="N13" s="108"/>
      <c r="Q13" s="109" t="s">
        <v>92</v>
      </c>
      <c r="R13" s="114">
        <v>6</v>
      </c>
      <c r="S13" s="114">
        <v>8</v>
      </c>
      <c r="T13" s="114">
        <f t="shared" si="0"/>
        <v>48</v>
      </c>
      <c r="U13" s="115">
        <v>46</v>
      </c>
      <c r="V13" s="65">
        <f t="shared" si="1"/>
        <v>16</v>
      </c>
    </row>
    <row r="14" spans="2:22" ht="16.5" thickBot="1" x14ac:dyDescent="0.3">
      <c r="C14" s="97" t="s">
        <v>33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9"/>
      <c r="Q14" s="7" t="s">
        <v>88</v>
      </c>
      <c r="R14" s="111">
        <f>SUM(R3:R13)</f>
        <v>64</v>
      </c>
      <c r="S14" s="131">
        <f>AVERAGE(S3:S13)</f>
        <v>7.6363636363636367</v>
      </c>
      <c r="T14" s="111">
        <f>SUM(T3:T13)</f>
        <v>508</v>
      </c>
      <c r="U14" s="111">
        <f>SUM(U3:U13)</f>
        <v>567</v>
      </c>
      <c r="V14" s="66">
        <f t="shared" ref="V14" si="2">SUM(V3:V13)</f>
        <v>169.33333333333331</v>
      </c>
    </row>
    <row r="15" spans="2:22" ht="15.75" thickBot="1" x14ac:dyDescent="0.3">
      <c r="B15" s="61" t="s">
        <v>73</v>
      </c>
      <c r="C15" s="41" t="s">
        <v>0</v>
      </c>
      <c r="D15" s="42" t="s">
        <v>1</v>
      </c>
      <c r="E15" s="41" t="s">
        <v>2</v>
      </c>
      <c r="F15" s="42" t="s">
        <v>3</v>
      </c>
      <c r="G15" s="41" t="s">
        <v>4</v>
      </c>
      <c r="H15" s="42" t="s">
        <v>5</v>
      </c>
      <c r="I15" s="41" t="s">
        <v>6</v>
      </c>
      <c r="J15" s="42" t="s">
        <v>7</v>
      </c>
      <c r="K15" s="41" t="s">
        <v>8</v>
      </c>
      <c r="L15" s="42" t="s">
        <v>9</v>
      </c>
      <c r="M15" s="41" t="s">
        <v>10</v>
      </c>
      <c r="N15" s="42" t="s">
        <v>13</v>
      </c>
      <c r="Q15" s="110" t="s">
        <v>93</v>
      </c>
      <c r="R15" s="110"/>
      <c r="S15" s="110" t="s">
        <v>89</v>
      </c>
      <c r="T15" s="111">
        <f>T14/40</f>
        <v>12.7</v>
      </c>
      <c r="U15" s="111"/>
      <c r="V15" s="67">
        <f>V14/40</f>
        <v>4.2333333333333325</v>
      </c>
    </row>
    <row r="16" spans="2:22" ht="23.25" thickBot="1" x14ac:dyDescent="0.3">
      <c r="B16" s="57" t="s">
        <v>18</v>
      </c>
      <c r="C16" s="5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1:20" ht="15.75" thickBot="1" x14ac:dyDescent="0.3">
      <c r="B17" s="57" t="s">
        <v>11</v>
      </c>
      <c r="C17" s="26"/>
      <c r="D17" s="47"/>
      <c r="E17" s="27"/>
      <c r="F17" s="27"/>
      <c r="G17" s="27"/>
      <c r="H17" s="27"/>
      <c r="I17" s="27"/>
      <c r="J17" s="27"/>
      <c r="K17" s="27"/>
      <c r="L17" s="27"/>
      <c r="M17" s="27"/>
      <c r="N17" s="28"/>
      <c r="Q17" s="118" t="s">
        <v>94</v>
      </c>
      <c r="S17" s="66" t="s">
        <v>97</v>
      </c>
      <c r="T17" s="112">
        <f>U14/T14-1</f>
        <v>0.11614173228346458</v>
      </c>
    </row>
    <row r="18" spans="1:20" ht="15.75" thickBot="1" x14ac:dyDescent="0.3">
      <c r="B18" s="58" t="s">
        <v>12</v>
      </c>
      <c r="C18" s="26"/>
      <c r="D18" s="27"/>
      <c r="E18" s="47"/>
      <c r="F18" s="27"/>
      <c r="G18" s="27"/>
      <c r="H18" s="27"/>
      <c r="I18" s="27"/>
      <c r="J18" s="27"/>
      <c r="K18" s="27"/>
      <c r="L18" s="27"/>
      <c r="M18" s="27"/>
      <c r="N18" s="28"/>
      <c r="Q18" s="7" t="s">
        <v>95</v>
      </c>
      <c r="T18" s="112">
        <v>0.05</v>
      </c>
    </row>
    <row r="19" spans="1:20" ht="15.75" thickBot="1" x14ac:dyDescent="0.3">
      <c r="B19" s="58" t="s">
        <v>14</v>
      </c>
      <c r="C19" s="26"/>
      <c r="D19" s="27"/>
      <c r="E19" s="27"/>
      <c r="F19" s="47"/>
      <c r="G19" s="27"/>
      <c r="H19" s="27"/>
      <c r="I19" s="27"/>
      <c r="J19" s="27"/>
      <c r="K19" s="27"/>
      <c r="L19" s="27"/>
      <c r="M19" s="27"/>
      <c r="N19" s="28"/>
      <c r="Q19" s="118" t="s">
        <v>96</v>
      </c>
    </row>
    <row r="20" spans="1:20" ht="15.75" thickBot="1" x14ac:dyDescent="0.3">
      <c r="B20" s="58" t="s">
        <v>15</v>
      </c>
      <c r="C20" s="26"/>
      <c r="D20" s="27"/>
      <c r="E20" s="27"/>
      <c r="F20" s="47"/>
      <c r="G20" s="47"/>
      <c r="H20" s="47"/>
      <c r="I20" s="47"/>
      <c r="J20" s="47"/>
      <c r="K20" s="27"/>
      <c r="L20" s="27"/>
      <c r="M20" s="27"/>
      <c r="N20" s="28"/>
      <c r="S20" s="116" t="s">
        <v>98</v>
      </c>
      <c r="T20" s="113"/>
    </row>
    <row r="21" spans="1:20" ht="15.75" thickBot="1" x14ac:dyDescent="0.3">
      <c r="B21" s="58" t="s">
        <v>16</v>
      </c>
      <c r="C21" s="29"/>
      <c r="D21" s="30"/>
      <c r="E21" s="30"/>
      <c r="F21" s="48"/>
      <c r="G21" s="48"/>
      <c r="H21" s="48"/>
      <c r="I21" s="48"/>
      <c r="J21" s="48"/>
      <c r="K21" s="30"/>
      <c r="L21" s="30"/>
      <c r="M21" s="30"/>
      <c r="N21" s="31"/>
    </row>
    <row r="22" spans="1:20" ht="15.75" thickBot="1" x14ac:dyDescent="0.3">
      <c r="A22" s="56"/>
      <c r="B22" s="59" t="s">
        <v>34</v>
      </c>
      <c r="C22" s="41" t="s">
        <v>0</v>
      </c>
      <c r="D22" s="42" t="s">
        <v>1</v>
      </c>
      <c r="E22" s="41" t="s">
        <v>2</v>
      </c>
      <c r="F22" s="42" t="s">
        <v>3</v>
      </c>
      <c r="G22" s="41" t="s">
        <v>4</v>
      </c>
      <c r="H22" s="42" t="s">
        <v>5</v>
      </c>
      <c r="I22" s="41" t="s">
        <v>6</v>
      </c>
      <c r="J22" s="42" t="s">
        <v>7</v>
      </c>
      <c r="K22" s="41" t="s">
        <v>8</v>
      </c>
      <c r="L22" s="42" t="s">
        <v>9</v>
      </c>
      <c r="M22" s="41" t="s">
        <v>10</v>
      </c>
      <c r="N22" s="42" t="s">
        <v>13</v>
      </c>
      <c r="Q22" s="118" t="s">
        <v>106</v>
      </c>
      <c r="R22" s="122">
        <v>2000</v>
      </c>
    </row>
    <row r="23" spans="1:20" ht="15.75" thickBot="1" x14ac:dyDescent="0.3">
      <c r="B23" s="60" t="s">
        <v>36</v>
      </c>
      <c r="C23" s="32"/>
      <c r="D23" s="33"/>
      <c r="E23" s="33"/>
      <c r="F23" s="46"/>
      <c r="G23" s="46"/>
      <c r="H23" s="46"/>
      <c r="I23" s="46"/>
      <c r="J23" s="46"/>
      <c r="K23" s="33"/>
      <c r="L23" s="33"/>
      <c r="M23" s="33"/>
      <c r="N23" s="34"/>
      <c r="Q23" s="118" t="s">
        <v>104</v>
      </c>
      <c r="R23" s="122">
        <v>500</v>
      </c>
    </row>
    <row r="24" spans="1:20" ht="15.75" thickBot="1" x14ac:dyDescent="0.3">
      <c r="B24" s="60" t="s">
        <v>37</v>
      </c>
      <c r="C24" s="26"/>
      <c r="D24" s="27"/>
      <c r="E24" s="27"/>
      <c r="F24" s="47"/>
      <c r="G24" s="47"/>
      <c r="H24" s="47"/>
      <c r="I24" s="47"/>
      <c r="J24" s="47"/>
      <c r="K24" s="27"/>
      <c r="L24" s="27"/>
      <c r="M24" s="27"/>
      <c r="N24" s="28"/>
      <c r="Q24" s="118" t="s">
        <v>105</v>
      </c>
      <c r="R24" s="122">
        <f>T15*R23</f>
        <v>6350</v>
      </c>
    </row>
    <row r="25" spans="1:20" ht="15.75" thickBot="1" x14ac:dyDescent="0.3">
      <c r="B25" s="60" t="s">
        <v>38</v>
      </c>
      <c r="C25" s="26"/>
      <c r="D25" s="27"/>
      <c r="E25" s="27"/>
      <c r="F25" s="47"/>
      <c r="G25" s="47"/>
      <c r="H25" s="47"/>
      <c r="I25" s="47"/>
      <c r="J25" s="47"/>
      <c r="K25" s="27"/>
      <c r="L25" s="27"/>
      <c r="M25" s="27"/>
      <c r="N25" s="28"/>
      <c r="Q25" s="7" t="s">
        <v>107</v>
      </c>
      <c r="R25" s="123">
        <f>R24*10%</f>
        <v>635</v>
      </c>
    </row>
    <row r="26" spans="1:20" ht="15.75" thickBot="1" x14ac:dyDescent="0.3">
      <c r="B26" s="60" t="s">
        <v>39</v>
      </c>
      <c r="C26" s="26"/>
      <c r="D26" s="27"/>
      <c r="E26" s="27"/>
      <c r="F26" s="47"/>
      <c r="G26" s="47"/>
      <c r="H26" s="47"/>
      <c r="I26" s="47"/>
      <c r="J26" s="47"/>
      <c r="K26" s="27"/>
      <c r="L26" s="27"/>
      <c r="M26" s="27"/>
      <c r="N26" s="28"/>
      <c r="Q26" s="118" t="s">
        <v>108</v>
      </c>
      <c r="R26" s="124">
        <f>SUM(R24:R25)</f>
        <v>6985</v>
      </c>
    </row>
    <row r="27" spans="1:20" ht="15.75" thickBot="1" x14ac:dyDescent="0.3">
      <c r="B27" s="60" t="s">
        <v>40</v>
      </c>
      <c r="C27" s="26"/>
      <c r="D27" s="27"/>
      <c r="E27" s="27"/>
      <c r="F27" s="27"/>
      <c r="G27" s="27"/>
      <c r="H27" s="27"/>
      <c r="I27" s="47"/>
      <c r="J27" s="47"/>
      <c r="K27" s="27"/>
      <c r="L27" s="27"/>
      <c r="M27" s="27"/>
      <c r="N27" s="28"/>
    </row>
    <row r="28" spans="1:20" ht="15.75" thickBot="1" x14ac:dyDescent="0.3">
      <c r="B28" s="60" t="s">
        <v>41</v>
      </c>
      <c r="C28" s="26"/>
      <c r="D28" s="27"/>
      <c r="E28" s="27"/>
      <c r="F28" s="27"/>
      <c r="G28" s="27"/>
      <c r="H28" s="27"/>
      <c r="I28" s="47"/>
      <c r="J28" s="47"/>
      <c r="K28" s="27"/>
      <c r="L28" s="27"/>
      <c r="M28" s="27"/>
      <c r="N28" s="28"/>
    </row>
    <row r="29" spans="1:20" ht="15.75" thickBot="1" x14ac:dyDescent="0.3">
      <c r="B29" s="62" t="s">
        <v>35</v>
      </c>
      <c r="C29" s="63" t="s">
        <v>0</v>
      </c>
      <c r="D29" s="63" t="s">
        <v>1</v>
      </c>
      <c r="E29" s="63" t="s">
        <v>2</v>
      </c>
      <c r="F29" s="63" t="s">
        <v>3</v>
      </c>
      <c r="G29" s="63" t="s">
        <v>4</v>
      </c>
      <c r="H29" s="63" t="s">
        <v>5</v>
      </c>
      <c r="I29" s="63" t="s">
        <v>6</v>
      </c>
      <c r="J29" s="63" t="s">
        <v>7</v>
      </c>
      <c r="K29" s="63" t="s">
        <v>8</v>
      </c>
      <c r="L29" s="63" t="s">
        <v>9</v>
      </c>
      <c r="M29" s="63" t="s">
        <v>10</v>
      </c>
      <c r="N29" s="63" t="s">
        <v>13</v>
      </c>
    </row>
    <row r="30" spans="1:20" ht="15.75" thickBot="1" x14ac:dyDescent="0.3">
      <c r="B30" s="43" t="s">
        <v>42</v>
      </c>
      <c r="C30" s="26"/>
      <c r="D30" s="27"/>
      <c r="E30" s="27"/>
      <c r="F30" s="21"/>
      <c r="G30" s="21"/>
      <c r="H30" s="47"/>
      <c r="I30" s="47"/>
      <c r="J30" s="47"/>
      <c r="K30" s="47"/>
      <c r="L30" s="47"/>
      <c r="M30" s="27"/>
      <c r="N30" s="28"/>
    </row>
    <row r="31" spans="1:20" ht="15.75" thickBot="1" x14ac:dyDescent="0.3">
      <c r="B31" s="43" t="s">
        <v>43</v>
      </c>
      <c r="C31" s="26"/>
      <c r="D31" s="27"/>
      <c r="E31" s="27"/>
      <c r="F31" s="21"/>
      <c r="G31" s="21"/>
      <c r="H31" s="47"/>
      <c r="I31" s="47"/>
      <c r="J31" s="47"/>
      <c r="K31" s="47"/>
      <c r="L31" s="47"/>
      <c r="M31" s="27"/>
      <c r="N31" s="28"/>
    </row>
    <row r="32" spans="1:20" ht="15.75" thickBot="1" x14ac:dyDescent="0.3">
      <c r="B32" s="43" t="s">
        <v>44</v>
      </c>
      <c r="C32" s="26"/>
      <c r="D32" s="27"/>
      <c r="E32" s="27"/>
      <c r="F32" s="21"/>
      <c r="G32" s="21"/>
      <c r="H32" s="47"/>
      <c r="I32" s="47"/>
      <c r="J32" s="47"/>
      <c r="K32" s="47"/>
      <c r="L32" s="47"/>
      <c r="M32" s="27"/>
      <c r="N32" s="28"/>
    </row>
    <row r="33" spans="1:14" ht="15.75" thickBot="1" x14ac:dyDescent="0.3">
      <c r="B33" s="43" t="s">
        <v>45</v>
      </c>
      <c r="C33" s="26"/>
      <c r="D33" s="27"/>
      <c r="E33" s="27"/>
      <c r="F33" s="21"/>
      <c r="G33" s="21"/>
      <c r="H33" s="27"/>
      <c r="I33" s="27"/>
      <c r="J33" s="27"/>
      <c r="K33" s="47"/>
      <c r="L33" s="47"/>
      <c r="M33" s="27"/>
      <c r="N33" s="28"/>
    </row>
    <row r="34" spans="1:14" ht="15.75" thickBot="1" x14ac:dyDescent="0.3">
      <c r="B34" s="43" t="s">
        <v>46</v>
      </c>
      <c r="C34" s="26"/>
      <c r="D34" s="27"/>
      <c r="E34" s="27"/>
      <c r="F34" s="21"/>
      <c r="G34" s="21"/>
      <c r="H34" s="27"/>
      <c r="I34" s="27"/>
      <c r="J34" s="27"/>
      <c r="K34" s="47"/>
      <c r="L34" s="47"/>
      <c r="M34" s="27"/>
      <c r="N34" s="28"/>
    </row>
    <row r="35" spans="1:14" ht="15.75" thickBot="1" x14ac:dyDescent="0.3">
      <c r="B35" s="55" t="s">
        <v>17</v>
      </c>
      <c r="C35" s="29"/>
      <c r="D35" s="30"/>
      <c r="E35" s="30"/>
      <c r="F35" s="48"/>
      <c r="G35" s="48"/>
      <c r="H35" s="48"/>
      <c r="I35" s="48"/>
      <c r="J35" s="48"/>
      <c r="K35" s="48"/>
      <c r="L35" s="48"/>
      <c r="M35" s="48"/>
      <c r="N35" s="49"/>
    </row>
    <row r="36" spans="1:14" ht="16.5" thickBot="1" x14ac:dyDescent="0.3">
      <c r="C36" s="97" t="s">
        <v>48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9"/>
    </row>
    <row r="37" spans="1:14" ht="15.75" thickBot="1" x14ac:dyDescent="0.3">
      <c r="B37" s="61" t="s">
        <v>73</v>
      </c>
      <c r="C37" s="35" t="s">
        <v>0</v>
      </c>
      <c r="D37" s="36" t="s">
        <v>1</v>
      </c>
      <c r="E37" s="36" t="s">
        <v>2</v>
      </c>
      <c r="F37" s="36" t="s">
        <v>3</v>
      </c>
      <c r="G37" s="36" t="s">
        <v>4</v>
      </c>
      <c r="H37" s="36" t="s">
        <v>5</v>
      </c>
      <c r="I37" s="36" t="s">
        <v>6</v>
      </c>
      <c r="J37" s="36" t="s">
        <v>7</v>
      </c>
      <c r="K37" s="36" t="s">
        <v>8</v>
      </c>
      <c r="L37" s="36" t="s">
        <v>9</v>
      </c>
      <c r="M37" s="36" t="s">
        <v>10</v>
      </c>
      <c r="N37" s="37" t="s">
        <v>13</v>
      </c>
    </row>
    <row r="38" spans="1:14" x14ac:dyDescent="0.25">
      <c r="A38" s="100"/>
      <c r="B38" s="5" t="s">
        <v>49</v>
      </c>
      <c r="C38" s="38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40"/>
    </row>
    <row r="39" spans="1:14" ht="33.75" x14ac:dyDescent="0.25">
      <c r="A39" s="100"/>
      <c r="B39" s="69" t="s">
        <v>55</v>
      </c>
      <c r="C39" s="125" t="s">
        <v>111</v>
      </c>
      <c r="D39" s="126"/>
      <c r="E39" s="71"/>
      <c r="F39" s="71"/>
      <c r="G39" s="73"/>
      <c r="H39" s="73"/>
      <c r="I39" s="75"/>
      <c r="J39" s="75"/>
      <c r="K39" s="77"/>
      <c r="L39" s="78"/>
      <c r="M39" s="80"/>
      <c r="N39" s="81"/>
    </row>
    <row r="40" spans="1:14" x14ac:dyDescent="0.25">
      <c r="A40" s="100"/>
      <c r="B40" s="6" t="s">
        <v>52</v>
      </c>
      <c r="C40" s="127"/>
      <c r="D40" s="128"/>
      <c r="E40" s="71"/>
      <c r="F40" s="71"/>
      <c r="G40" s="73"/>
      <c r="H40" s="73"/>
      <c r="I40" s="75"/>
      <c r="J40" s="75"/>
      <c r="K40" s="77"/>
      <c r="L40" s="78"/>
      <c r="M40" s="80"/>
      <c r="N40" s="81"/>
    </row>
    <row r="41" spans="1:14" ht="23.25" x14ac:dyDescent="0.25">
      <c r="A41" s="100"/>
      <c r="B41" s="70" t="s">
        <v>56</v>
      </c>
      <c r="C41" s="127"/>
      <c r="D41" s="128"/>
      <c r="E41" s="71"/>
      <c r="F41" s="71"/>
      <c r="G41" s="73"/>
      <c r="H41" s="73"/>
      <c r="I41" s="75"/>
      <c r="J41" s="75"/>
      <c r="K41" s="77"/>
      <c r="L41" s="78"/>
      <c r="M41" s="80"/>
      <c r="N41" s="81"/>
    </row>
    <row r="42" spans="1:14" x14ac:dyDescent="0.25">
      <c r="A42" s="100"/>
      <c r="B42" s="6" t="s">
        <v>50</v>
      </c>
      <c r="C42" s="127"/>
      <c r="D42" s="128"/>
      <c r="E42" s="71"/>
      <c r="F42" s="71"/>
      <c r="G42" s="73"/>
      <c r="H42" s="73"/>
      <c r="I42" s="75"/>
      <c r="J42" s="75"/>
      <c r="K42" s="77"/>
      <c r="L42" s="78"/>
      <c r="M42" s="80"/>
      <c r="N42" s="81"/>
    </row>
    <row r="43" spans="1:14" ht="22.5" x14ac:dyDescent="0.25">
      <c r="A43" s="100"/>
      <c r="B43" s="69" t="s">
        <v>54</v>
      </c>
      <c r="C43" s="127"/>
      <c r="D43" s="128"/>
      <c r="E43" s="71"/>
      <c r="F43" s="71"/>
      <c r="G43" s="73"/>
      <c r="H43" s="73"/>
      <c r="I43" s="75"/>
      <c r="J43" s="75"/>
      <c r="K43" s="77"/>
      <c r="L43" s="78"/>
      <c r="M43" s="80"/>
      <c r="N43" s="81"/>
    </row>
    <row r="44" spans="1:14" x14ac:dyDescent="0.25">
      <c r="A44" s="100"/>
      <c r="B44" s="6" t="s">
        <v>51</v>
      </c>
      <c r="C44" s="129"/>
      <c r="D44" s="130"/>
      <c r="E44" s="71"/>
      <c r="F44" s="72"/>
      <c r="G44" s="74"/>
      <c r="H44" s="74"/>
      <c r="I44" s="76"/>
      <c r="J44" s="76"/>
      <c r="K44" s="79"/>
      <c r="L44" s="79"/>
      <c r="M44" s="82"/>
      <c r="N44" s="83"/>
    </row>
    <row r="45" spans="1:14" ht="34.5" thickBot="1" x14ac:dyDescent="0.3">
      <c r="A45" s="100"/>
      <c r="B45" s="68" t="s">
        <v>53</v>
      </c>
      <c r="C45" s="85" t="s">
        <v>74</v>
      </c>
      <c r="D45" s="86"/>
      <c r="E45" s="87" t="s">
        <v>57</v>
      </c>
      <c r="F45" s="88"/>
      <c r="G45" s="89" t="s">
        <v>58</v>
      </c>
      <c r="H45" s="90"/>
      <c r="I45" s="91" t="s">
        <v>59</v>
      </c>
      <c r="J45" s="92"/>
      <c r="K45" s="93" t="s">
        <v>60</v>
      </c>
      <c r="L45" s="94"/>
      <c r="M45" s="95" t="s">
        <v>90</v>
      </c>
      <c r="N45" s="96"/>
    </row>
    <row r="47" spans="1:14" x14ac:dyDescent="0.25">
      <c r="B47" s="61" t="s">
        <v>47</v>
      </c>
      <c r="C47" s="61"/>
      <c r="D47" s="61"/>
    </row>
    <row r="48" spans="1:14" x14ac:dyDescent="0.25">
      <c r="B48" s="61"/>
      <c r="C48" s="61"/>
      <c r="D48" s="61"/>
    </row>
    <row r="49" spans="2:4" x14ac:dyDescent="0.25">
      <c r="B49" s="61" t="s">
        <v>19</v>
      </c>
      <c r="C49" s="61" t="s">
        <v>61</v>
      </c>
      <c r="D49" s="61" t="s">
        <v>20</v>
      </c>
    </row>
    <row r="50" spans="2:4" x14ac:dyDescent="0.25">
      <c r="B50" s="51"/>
      <c r="C50" s="13" t="s">
        <v>32</v>
      </c>
      <c r="D50" s="8"/>
    </row>
    <row r="51" spans="2:4" x14ac:dyDescent="0.25">
      <c r="B51" s="52" t="s">
        <v>21</v>
      </c>
      <c r="C51" s="14">
        <f>3*2500</f>
        <v>7500</v>
      </c>
      <c r="D51" s="9">
        <f>+[1]Equipos!I48</f>
        <v>0</v>
      </c>
    </row>
    <row r="52" spans="2:4" x14ac:dyDescent="0.25">
      <c r="B52" s="52" t="s">
        <v>22</v>
      </c>
      <c r="C52" s="14">
        <v>500</v>
      </c>
      <c r="D52" s="9">
        <f>+'[1]Materiales e Insumos'!H40</f>
        <v>0</v>
      </c>
    </row>
    <row r="53" spans="2:4" x14ac:dyDescent="0.25">
      <c r="B53" s="52" t="s">
        <v>23</v>
      </c>
      <c r="C53" s="14">
        <f>[1]Software!H50</f>
        <v>0</v>
      </c>
      <c r="D53" s="9">
        <f>+[1]Software!H50</f>
        <v>0</v>
      </c>
    </row>
    <row r="54" spans="2:4" x14ac:dyDescent="0.25">
      <c r="B54" s="52" t="s">
        <v>24</v>
      </c>
      <c r="C54" s="14">
        <v>100</v>
      </c>
      <c r="D54" s="9">
        <f>+[1]Bibliografía!F44</f>
        <v>0</v>
      </c>
    </row>
    <row r="55" spans="2:4" x14ac:dyDescent="0.25">
      <c r="B55" s="52" t="s">
        <v>25</v>
      </c>
      <c r="C55" s="14">
        <v>500</v>
      </c>
      <c r="D55" s="9">
        <f>+'[1]Serv. Técnicos'!H46</f>
        <v>0</v>
      </c>
    </row>
    <row r="56" spans="2:4" x14ac:dyDescent="0.25">
      <c r="B56" s="52" t="s">
        <v>26</v>
      </c>
      <c r="C56" s="14">
        <f>+[1]Publicaciones!E46</f>
        <v>0</v>
      </c>
      <c r="D56" s="9">
        <f>+[1]Publicaciones!G46</f>
        <v>0</v>
      </c>
    </row>
    <row r="57" spans="2:4" x14ac:dyDescent="0.25">
      <c r="B57" s="52" t="s">
        <v>27</v>
      </c>
      <c r="C57" s="14">
        <v>500</v>
      </c>
      <c r="D57" s="9">
        <f>'[1]salidas de campo'!G39</f>
        <v>0</v>
      </c>
    </row>
    <row r="58" spans="2:4" x14ac:dyDescent="0.25">
      <c r="B58" s="52" t="s">
        <v>28</v>
      </c>
      <c r="C58" s="14">
        <f>+'[1]Eventos Acad.'!E48</f>
        <v>0</v>
      </c>
      <c r="D58" s="9">
        <f>+'[1]Eventos Acad.'!G48</f>
        <v>0</v>
      </c>
    </row>
    <row r="59" spans="2:4" x14ac:dyDescent="0.25">
      <c r="B59" s="52" t="s">
        <v>29</v>
      </c>
      <c r="C59" s="14">
        <v>100</v>
      </c>
      <c r="D59" s="9">
        <f>+[1]Viajes!I45</f>
        <v>0</v>
      </c>
    </row>
    <row r="60" spans="2:4" x14ac:dyDescent="0.25">
      <c r="B60" s="119" t="s">
        <v>30</v>
      </c>
      <c r="C60" s="120">
        <f>R26</f>
        <v>6985</v>
      </c>
      <c r="D60" s="121">
        <f>+[1]Personal!P51</f>
        <v>0</v>
      </c>
    </row>
    <row r="61" spans="2:4" x14ac:dyDescent="0.25">
      <c r="B61" s="53" t="s">
        <v>31</v>
      </c>
      <c r="C61" s="15">
        <f>SUM(C51:C60)</f>
        <v>16185</v>
      </c>
      <c r="D61" s="10">
        <f>SUM(C61:C61)</f>
        <v>16185</v>
      </c>
    </row>
    <row r="62" spans="2:4" x14ac:dyDescent="0.25">
      <c r="B62" s="52" t="s">
        <v>109</v>
      </c>
      <c r="C62" s="16">
        <f>C61*20%</f>
        <v>3237</v>
      </c>
      <c r="D62" s="11"/>
    </row>
    <row r="63" spans="2:4" x14ac:dyDescent="0.25">
      <c r="B63" s="52" t="s">
        <v>110</v>
      </c>
      <c r="C63" s="16">
        <f>C61*5%</f>
        <v>809.25</v>
      </c>
      <c r="D63" s="11"/>
    </row>
    <row r="64" spans="2:4" ht="15.75" thickBot="1" x14ac:dyDescent="0.3">
      <c r="B64" s="54" t="s">
        <v>31</v>
      </c>
      <c r="C64" s="17">
        <f>SUM(C61:C63)</f>
        <v>20231.25</v>
      </c>
      <c r="D64" s="12">
        <f>SUM(C64:C64)</f>
        <v>20231.25</v>
      </c>
    </row>
    <row r="65" spans="2:2" x14ac:dyDescent="0.25">
      <c r="B65" s="7"/>
    </row>
  </sheetData>
  <mergeCells count="20">
    <mergeCell ref="A38:A45"/>
    <mergeCell ref="C1:N1"/>
    <mergeCell ref="C14:N14"/>
    <mergeCell ref="C3:D3"/>
    <mergeCell ref="D5:F5"/>
    <mergeCell ref="F7:I7"/>
    <mergeCell ref="H8:J8"/>
    <mergeCell ref="I9:K9"/>
    <mergeCell ref="J10:K10"/>
    <mergeCell ref="L11:M11"/>
    <mergeCell ref="L13:N13"/>
    <mergeCell ref="C39:D44"/>
    <mergeCell ref="Q1:V1"/>
    <mergeCell ref="C45:D45"/>
    <mergeCell ref="E45:F45"/>
    <mergeCell ref="G45:H45"/>
    <mergeCell ref="I45:J45"/>
    <mergeCell ref="K45:L45"/>
    <mergeCell ref="M45:N45"/>
    <mergeCell ref="C36:N36"/>
  </mergeCells>
  <pageMargins left="0.16" right="0.16" top="0.18" bottom="0.16" header="0.17" footer="0.16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>UNIVERSIDAD DEL NORTE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wnieto</dc:creator>
  <cp:lastModifiedBy>perfil</cp:lastModifiedBy>
  <cp:lastPrinted>2018-08-22T16:07:41Z</cp:lastPrinted>
  <dcterms:created xsi:type="dcterms:W3CDTF">2013-08-05T14:51:18Z</dcterms:created>
  <dcterms:modified xsi:type="dcterms:W3CDTF">2019-08-23T17:30:31Z</dcterms:modified>
</cp:coreProperties>
</file>