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9\ADI201930\"/>
    </mc:Choice>
  </mc:AlternateContent>
  <bookViews>
    <workbookView xWindow="0" yWindow="0" windowWidth="19200" windowHeight="11595" activeTab="3"/>
  </bookViews>
  <sheets>
    <sheet name="Dat cual" sheetId="1" r:id="rId1"/>
    <sheet name="Dat Cuant Disc" sheetId="2" r:id="rId2"/>
    <sheet name="Dat Cuant Dis Ag" sheetId="3" r:id="rId3"/>
    <sheet name="Bivariado Cuali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M18" i="3"/>
  <c r="M19" i="3" s="1"/>
  <c r="M20" i="3" s="1"/>
  <c r="M21" i="3" s="1"/>
  <c r="M22" i="3" s="1"/>
  <c r="M16" i="3"/>
  <c r="M15" i="3"/>
  <c r="J15" i="3"/>
  <c r="J16" i="3"/>
  <c r="J17" i="3"/>
  <c r="J18" i="3"/>
  <c r="J19" i="3"/>
  <c r="J20" i="3"/>
  <c r="J21" i="3"/>
  <c r="J14" i="3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3" i="2"/>
  <c r="E2" i="2"/>
  <c r="E14" i="3" l="1"/>
  <c r="D5" i="3"/>
  <c r="G21" i="3" l="1"/>
  <c r="G20" i="3"/>
  <c r="G19" i="3"/>
  <c r="G18" i="3"/>
  <c r="G17" i="3"/>
  <c r="G16" i="3"/>
  <c r="E5" i="4"/>
  <c r="E6" i="4"/>
  <c r="E7" i="4"/>
  <c r="E8" i="4"/>
  <c r="E9" i="4"/>
  <c r="E4" i="4"/>
  <c r="E10" i="4" s="1"/>
  <c r="D10" i="4"/>
  <c r="C10" i="4"/>
  <c r="B10" i="4"/>
  <c r="G15" i="3" l="1"/>
  <c r="D3" i="3"/>
  <c r="E3" i="3" s="1"/>
  <c r="D10" i="3" s="1"/>
  <c r="G22" i="3" l="1"/>
  <c r="E10" i="3"/>
  <c r="D8" i="2"/>
  <c r="D16" i="2"/>
  <c r="C5" i="2"/>
  <c r="D5" i="2" s="1"/>
  <c r="C8" i="2"/>
  <c r="C9" i="2"/>
  <c r="D9" i="2" s="1"/>
  <c r="C13" i="2"/>
  <c r="D13" i="2" s="1"/>
  <c r="C16" i="2"/>
  <c r="C17" i="2"/>
  <c r="D17" i="2" s="1"/>
  <c r="C2" i="2"/>
  <c r="B21" i="2"/>
  <c r="C3" i="2" s="1"/>
  <c r="D3" i="2" s="1"/>
  <c r="C24" i="1"/>
  <c r="C25" i="1"/>
  <c r="B28" i="1"/>
  <c r="C3" i="1"/>
  <c r="D3" i="1" s="1"/>
  <c r="C4" i="1"/>
  <c r="D4" i="1" s="1"/>
  <c r="C5" i="1"/>
  <c r="D5" i="1" s="1"/>
  <c r="C6" i="1"/>
  <c r="D6" i="1" s="1"/>
  <c r="C7" i="1"/>
  <c r="D7" i="1" s="1"/>
  <c r="B8" i="1"/>
  <c r="C2" i="1" s="1"/>
  <c r="E26" i="1" l="1"/>
  <c r="E22" i="1"/>
  <c r="C22" i="1"/>
  <c r="C18" i="2"/>
  <c r="D18" i="2" s="1"/>
  <c r="C10" i="2"/>
  <c r="D10" i="2" s="1"/>
  <c r="D2" i="2"/>
  <c r="C23" i="1"/>
  <c r="C15" i="2"/>
  <c r="D15" i="2" s="1"/>
  <c r="C7" i="2"/>
  <c r="D7" i="2" s="1"/>
  <c r="C14" i="2"/>
  <c r="D14" i="2" s="1"/>
  <c r="C6" i="2"/>
  <c r="D6" i="2" s="1"/>
  <c r="C15" i="3"/>
  <c r="E15" i="3" s="1"/>
  <c r="D14" i="3"/>
  <c r="C20" i="2"/>
  <c r="D20" i="2" s="1"/>
  <c r="C12" i="2"/>
  <c r="D12" i="2" s="1"/>
  <c r="C4" i="2"/>
  <c r="D4" i="2" s="1"/>
  <c r="H14" i="3"/>
  <c r="H16" i="3"/>
  <c r="I16" i="3" s="1"/>
  <c r="H17" i="3"/>
  <c r="I17" i="3" s="1"/>
  <c r="H18" i="3"/>
  <c r="I18" i="3" s="1"/>
  <c r="H19" i="3"/>
  <c r="I19" i="3" s="1"/>
  <c r="H21" i="3"/>
  <c r="I21" i="3" s="1"/>
  <c r="H20" i="3"/>
  <c r="I20" i="3" s="1"/>
  <c r="C19" i="2"/>
  <c r="D19" i="2" s="1"/>
  <c r="C11" i="2"/>
  <c r="D11" i="2" s="1"/>
  <c r="H15" i="3"/>
  <c r="I15" i="3" s="1"/>
  <c r="D2" i="1"/>
  <c r="D8" i="1" s="1"/>
  <c r="C8" i="1"/>
  <c r="E27" i="1"/>
  <c r="E24" i="1"/>
  <c r="E23" i="1"/>
  <c r="C28" i="1"/>
  <c r="D25" i="1" s="1"/>
  <c r="E25" i="1"/>
  <c r="C27" i="1"/>
  <c r="C26" i="1"/>
  <c r="C16" i="3"/>
  <c r="D23" i="1" l="1"/>
  <c r="C21" i="2"/>
  <c r="D15" i="3"/>
  <c r="F14" i="3"/>
  <c r="D24" i="1"/>
  <c r="C17" i="3"/>
  <c r="E16" i="3"/>
  <c r="D21" i="2"/>
  <c r="D26" i="1"/>
  <c r="D27" i="1"/>
  <c r="I14" i="3"/>
  <c r="I22" i="3" s="1"/>
  <c r="H22" i="3"/>
  <c r="D22" i="1"/>
  <c r="C18" i="3" l="1"/>
  <c r="E17" i="3"/>
  <c r="F15" i="3"/>
  <c r="D16" i="3"/>
  <c r="D17" i="3" l="1"/>
  <c r="F16" i="3"/>
  <c r="C19" i="3"/>
  <c r="E18" i="3"/>
  <c r="C20" i="3" l="1"/>
  <c r="E19" i="3"/>
  <c r="D18" i="3"/>
  <c r="F17" i="3"/>
  <c r="D19" i="3" l="1"/>
  <c r="F18" i="3"/>
  <c r="C21" i="3"/>
  <c r="E21" i="3" s="1"/>
  <c r="E20" i="3"/>
  <c r="D20" i="3" l="1"/>
  <c r="F19" i="3"/>
  <c r="D21" i="3" l="1"/>
  <c r="F21" i="3" s="1"/>
  <c r="F20" i="3"/>
</calcChain>
</file>

<file path=xl/sharedStrings.xml><?xml version="1.0" encoding="utf-8"?>
<sst xmlns="http://schemas.openxmlformats.org/spreadsheetml/2006/main" count="81" uniqueCount="57">
  <si>
    <t>INGENIERÍA</t>
  </si>
  <si>
    <t>f</t>
  </si>
  <si>
    <t>fr</t>
  </si>
  <si>
    <t>%</t>
  </si>
  <si>
    <t xml:space="preserve">IN </t>
  </si>
  <si>
    <t>CV</t>
  </si>
  <si>
    <t>MC</t>
  </si>
  <si>
    <t xml:space="preserve">EL </t>
  </si>
  <si>
    <t>ET</t>
  </si>
  <si>
    <t>ST</t>
  </si>
  <si>
    <t>TOTAL</t>
  </si>
  <si>
    <t>Ángulo: 360xf/n</t>
  </si>
  <si>
    <t># de fallas</t>
  </si>
  <si>
    <t>Número de Piezas Aceptables</t>
  </si>
  <si>
    <t>Ley de Sturges</t>
  </si>
  <si>
    <t>Rango</t>
  </si>
  <si>
    <t>Precisión</t>
  </si>
  <si>
    <t>Clase</t>
  </si>
  <si>
    <t>Límite Inf</t>
  </si>
  <si>
    <t>Amplitud (R/C)</t>
  </si>
  <si>
    <t>Clases 3,3xLog(n) +1</t>
  </si>
  <si>
    <t>Límite Sup (Li+A-P)</t>
  </si>
  <si>
    <t>Front Inf (Li-P/2)</t>
  </si>
  <si>
    <t>Front Sup (Ls+P/2)</t>
  </si>
  <si>
    <t>ING/ESTADO</t>
  </si>
  <si>
    <t>IND</t>
  </si>
  <si>
    <t>CIV</t>
  </si>
  <si>
    <t>EL</t>
  </si>
  <si>
    <t>G(APROB)</t>
  </si>
  <si>
    <t>P(NO APROB)</t>
  </si>
  <si>
    <t>R(RETIR)</t>
  </si>
  <si>
    <t>UNICIDAD</t>
  </si>
  <si>
    <t>UNIFORMIDAD</t>
  </si>
  <si>
    <t>COMPLETEZ</t>
  </si>
  <si>
    <t>AMPLITUD</t>
  </si>
  <si>
    <t>TRASLAPE</t>
  </si>
  <si>
    <t>CADA DATO EN UNA CLASE</t>
  </si>
  <si>
    <t>fr acum</t>
  </si>
  <si>
    <t>Fronteras</t>
  </si>
  <si>
    <t>20,5-29,5</t>
  </si>
  <si>
    <t>29,5-38,5</t>
  </si>
  <si>
    <t>38,5-47,5</t>
  </si>
  <si>
    <t>47,5-56,5</t>
  </si>
  <si>
    <t>56,5-65,5</t>
  </si>
  <si>
    <t>65,5-74,5</t>
  </si>
  <si>
    <t>74,5-83,5</t>
  </si>
  <si>
    <t>83,5-92,5</t>
  </si>
  <si>
    <t>f Acum</t>
  </si>
  <si>
    <t>&lt;=20,5</t>
  </si>
  <si>
    <t>&lt;=29,5</t>
  </si>
  <si>
    <t>&lt;=38,5</t>
  </si>
  <si>
    <t>&lt;=47,5</t>
  </si>
  <si>
    <t>&lt;=56,5</t>
  </si>
  <si>
    <t>&lt;=65,5</t>
  </si>
  <si>
    <t>&lt;=74,5</t>
  </si>
  <si>
    <t>&lt;=83,5</t>
  </si>
  <si>
    <t>&lt;=92,5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</si>
</sst>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9" fontId="0" fillId="0" borderId="0" xfId="1" applyFont="1"/>
    <xf numFmtId="0" fontId="0" fillId="0" borderId="0" xfId="0" applyFill="1" applyAlignment="1">
      <alignment horizontal="center"/>
    </xf>
    <xf numFmtId="9" fontId="0" fillId="0" borderId="0" xfId="1" applyFont="1" applyFill="1"/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Barras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 cual'!$B$1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 cual'!$A$2:$A$7</c:f>
              <c:strCache>
                <c:ptCount val="6"/>
                <c:pt idx="0">
                  <c:v>IN </c:v>
                </c:pt>
                <c:pt idx="1">
                  <c:v>CV</c:v>
                </c:pt>
                <c:pt idx="2">
                  <c:v>MC</c:v>
                </c:pt>
                <c:pt idx="3">
                  <c:v>EL </c:v>
                </c:pt>
                <c:pt idx="4">
                  <c:v>ET</c:v>
                </c:pt>
                <c:pt idx="5">
                  <c:v>ST</c:v>
                </c:pt>
              </c:strCache>
            </c:strRef>
          </c:cat>
          <c:val>
            <c:numRef>
              <c:f>'Dat cual'!$B$2:$B$7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562-8513-369D9B9A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4216"/>
        <c:axId val="151960688"/>
      </c:barChart>
      <c:catAx>
        <c:axId val="15196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Tipo de Programa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60688"/>
        <c:crosses val="autoZero"/>
        <c:auto val="1"/>
        <c:lblAlgn val="ctr"/>
        <c:lblOffset val="100"/>
        <c:noMultiLvlLbl val="0"/>
      </c:catAx>
      <c:valAx>
        <c:axId val="151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Frecuencias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6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'Bivariado Cualit'!$B$3</c:f>
              <c:strCache>
                <c:ptCount val="1"/>
                <c:pt idx="0">
                  <c:v>G(APROB)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'Bivariado Cualit'!$A$4:$A$9</c:f>
              <c:strCache>
                <c:ptCount val="6"/>
                <c:pt idx="0">
                  <c:v>IND</c:v>
                </c:pt>
                <c:pt idx="1">
                  <c:v>CIV</c:v>
                </c:pt>
                <c:pt idx="2">
                  <c:v>MC</c:v>
                </c:pt>
                <c:pt idx="3">
                  <c:v>EL</c:v>
                </c:pt>
                <c:pt idx="4">
                  <c:v>ET</c:v>
                </c:pt>
                <c:pt idx="5">
                  <c:v>ST</c:v>
                </c:pt>
              </c:strCache>
            </c:strRef>
          </c:cat>
          <c:val>
            <c:numRef>
              <c:f>'Bivariado Cualit'!$B$4:$B$9</c:f>
              <c:numCache>
                <c:formatCode>General</c:formatCode>
                <c:ptCount val="6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088-A7D1-95F260243AC0}"/>
            </c:ext>
          </c:extLst>
        </c:ser>
        <c:ser>
          <c:idx val="1"/>
          <c:order val="1"/>
          <c:tx>
            <c:strRef>
              <c:f>'Bivariado Cualit'!$C$3</c:f>
              <c:strCache>
                <c:ptCount val="1"/>
                <c:pt idx="0">
                  <c:v>P(NO APROB)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'Bivariado Cualit'!$A$4:$A$9</c:f>
              <c:strCache>
                <c:ptCount val="6"/>
                <c:pt idx="0">
                  <c:v>IND</c:v>
                </c:pt>
                <c:pt idx="1">
                  <c:v>CIV</c:v>
                </c:pt>
                <c:pt idx="2">
                  <c:v>MC</c:v>
                </c:pt>
                <c:pt idx="3">
                  <c:v>EL</c:v>
                </c:pt>
                <c:pt idx="4">
                  <c:v>ET</c:v>
                </c:pt>
                <c:pt idx="5">
                  <c:v>ST</c:v>
                </c:pt>
              </c:strCache>
            </c:strRef>
          </c:cat>
          <c:val>
            <c:numRef>
              <c:f>'Bivariado Cualit'!$C$4:$C$9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088-A7D1-95F260243AC0}"/>
            </c:ext>
          </c:extLst>
        </c:ser>
        <c:ser>
          <c:idx val="2"/>
          <c:order val="2"/>
          <c:tx>
            <c:strRef>
              <c:f>'Bivariado Cualit'!$D$3</c:f>
              <c:strCache>
                <c:ptCount val="1"/>
                <c:pt idx="0">
                  <c:v>R(RETIR)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'Bivariado Cualit'!$A$4:$A$9</c:f>
              <c:strCache>
                <c:ptCount val="6"/>
                <c:pt idx="0">
                  <c:v>IND</c:v>
                </c:pt>
                <c:pt idx="1">
                  <c:v>CIV</c:v>
                </c:pt>
                <c:pt idx="2">
                  <c:v>MC</c:v>
                </c:pt>
                <c:pt idx="3">
                  <c:v>EL</c:v>
                </c:pt>
                <c:pt idx="4">
                  <c:v>ET</c:v>
                </c:pt>
                <c:pt idx="5">
                  <c:v>ST</c:v>
                </c:pt>
              </c:strCache>
            </c:strRef>
          </c:cat>
          <c:val>
            <c:numRef>
              <c:f>'Bivariado Cualit'!$D$4:$D$9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088-A7D1-95F26024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09176"/>
        <c:axId val="252606432"/>
      </c:barChart>
      <c:catAx>
        <c:axId val="25260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6432"/>
        <c:crosses val="autoZero"/>
        <c:auto val="1"/>
        <c:lblAlgn val="ctr"/>
        <c:lblOffset val="100"/>
        <c:noMultiLvlLbl val="0"/>
      </c:catAx>
      <c:valAx>
        <c:axId val="2526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'Bivariado Cualit'!$A$4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Cualit'!$B$4:$D$4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6-4BD7-BDAA-115CD8E9F7BC}"/>
            </c:ext>
          </c:extLst>
        </c:ser>
        <c:ser>
          <c:idx val="1"/>
          <c:order val="1"/>
          <c:tx>
            <c:strRef>
              <c:f>'Bivariado Cualit'!$A$5</c:f>
              <c:strCache>
                <c:ptCount val="1"/>
                <c:pt idx="0">
                  <c:v>CIV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Cualit'!$B$5:$D$5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6-4BD7-BDAA-115CD8E9F7BC}"/>
            </c:ext>
          </c:extLst>
        </c:ser>
        <c:ser>
          <c:idx val="2"/>
          <c:order val="2"/>
          <c:tx>
            <c:strRef>
              <c:f>'Bivariado Cualit'!$A$6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Cualit'!$B$6:$D$6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6-4BD7-BDAA-115CD8E9F7BC}"/>
            </c:ext>
          </c:extLst>
        </c:ser>
        <c:ser>
          <c:idx val="3"/>
          <c:order val="3"/>
          <c:tx>
            <c:strRef>
              <c:f>'Bivariado Cualit'!$A$7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Cualit'!$B$7:$D$7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6-4BD7-BDAA-115CD8E9F7BC}"/>
            </c:ext>
          </c:extLst>
        </c:ser>
        <c:ser>
          <c:idx val="4"/>
          <c:order val="4"/>
          <c:tx>
            <c:strRef>
              <c:f>'Bivariado Cualit'!$A$8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Cualit'!$B$8:$D$8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6-4BD7-BDAA-115CD8E9F7BC}"/>
            </c:ext>
          </c:extLst>
        </c:ser>
        <c:ser>
          <c:idx val="5"/>
          <c:order val="5"/>
          <c:tx>
            <c:strRef>
              <c:f>'Bivariado Cualit'!$A$9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'Bivariado Cualit'!$B$3:$D$3</c:f>
              <c:strCache>
                <c:ptCount val="3"/>
                <c:pt idx="0">
                  <c:v>G(APROB)</c:v>
                </c:pt>
                <c:pt idx="1">
                  <c:v>P(NO APROB)</c:v>
                </c:pt>
                <c:pt idx="2">
                  <c:v>R(RETIR)</c:v>
                </c:pt>
              </c:strCache>
            </c:strRef>
          </c:cat>
          <c:val>
            <c:numRef>
              <c:f>'Bivariado Cualit'!$B$9:$D$9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6-4BD7-BDAA-115CD8E9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11136"/>
        <c:axId val="252607216"/>
      </c:barChart>
      <c:catAx>
        <c:axId val="2526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7216"/>
        <c:crosses val="autoZero"/>
        <c:auto val="1"/>
        <c:lblAlgn val="ctr"/>
        <c:lblOffset val="100"/>
        <c:noMultiLvlLbl val="0"/>
      </c:catAx>
      <c:valAx>
        <c:axId val="252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 cual'!$D$21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8-4EBF-BD89-7980D89D7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8-4EBF-BD89-7980D89D76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98-4EBF-BD89-7980D89D76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98-4EBF-BD89-7980D89D76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98-4EBF-BD89-7980D89D76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98-4EBF-BD89-7980D89D7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 cual'!$A$22:$A$27</c:f>
              <c:strCache>
                <c:ptCount val="6"/>
                <c:pt idx="0">
                  <c:v>IN </c:v>
                </c:pt>
                <c:pt idx="1">
                  <c:v>CV</c:v>
                </c:pt>
                <c:pt idx="2">
                  <c:v>MC</c:v>
                </c:pt>
                <c:pt idx="3">
                  <c:v>EL </c:v>
                </c:pt>
                <c:pt idx="4">
                  <c:v>ET</c:v>
                </c:pt>
                <c:pt idx="5">
                  <c:v>ST</c:v>
                </c:pt>
              </c:strCache>
            </c:strRef>
          </c:cat>
          <c:val>
            <c:numRef>
              <c:f>'Dat cual'!$D$22:$D$27</c:f>
              <c:numCache>
                <c:formatCode>0%</c:formatCode>
                <c:ptCount val="6"/>
                <c:pt idx="0">
                  <c:v>0.26785714285714279</c:v>
                </c:pt>
                <c:pt idx="1">
                  <c:v>0.26785714285714279</c:v>
                </c:pt>
                <c:pt idx="2">
                  <c:v>0.17857142857142855</c:v>
                </c:pt>
                <c:pt idx="3">
                  <c:v>8.9285714285714274E-2</c:v>
                </c:pt>
                <c:pt idx="4">
                  <c:v>0.14285714285714285</c:v>
                </c:pt>
                <c:pt idx="5">
                  <c:v>5.3571428571428562E-2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98-4EBF-BD89-7980D89D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 Cuant Disc'!$B$1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Cuant Disc'!$A$2:$A$20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'Dat Cuant Disc'!$B$2:$B$20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8-4BFF-95C5-9AFBCD6D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05648"/>
        <c:axId val="252607608"/>
      </c:barChart>
      <c:catAx>
        <c:axId val="2526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fallas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7608"/>
        <c:crosses val="autoZero"/>
        <c:auto val="1"/>
        <c:lblAlgn val="ctr"/>
        <c:lblOffset val="100"/>
        <c:noMultiLvlLbl val="0"/>
      </c:catAx>
      <c:valAx>
        <c:axId val="2526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 Cuant Disc'!$B$1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 Cuant Disc'!$A$2:$A$20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'Dat Cuant Disc'!$B$2:$B$20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C-48F4-9FB3-E0A55A12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06040"/>
        <c:axId val="252605256"/>
      </c:scatterChart>
      <c:valAx>
        <c:axId val="2526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fallas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5256"/>
        <c:crosses val="autoZero"/>
        <c:crossBetween val="midCat"/>
      </c:valAx>
      <c:valAx>
        <c:axId val="2526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 Cuant Disc'!$B$43:$B$63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xVal>
          <c:yVal>
            <c:numRef>
              <c:f>'Dat Cuant Disc'!$C$43:$C$63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44E9-A958-20C010D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13480"/>
        <c:axId val="253612304"/>
      </c:scatterChart>
      <c:valAx>
        <c:axId val="2536134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612304"/>
        <c:crosses val="autoZero"/>
        <c:crossBetween val="midCat"/>
        <c:minorUnit val="1"/>
      </c:valAx>
      <c:valAx>
        <c:axId val="253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6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 Cuant Disc'!$E$1</c:f>
              <c:strCache>
                <c:ptCount val="1"/>
                <c:pt idx="0">
                  <c:v>fr acum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 Cuant Disc'!$A$2:$A$20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'Dat Cuant Disc'!$E$2:$E$20</c:f>
              <c:numCache>
                <c:formatCode>General</c:formatCode>
                <c:ptCount val="19"/>
                <c:pt idx="0">
                  <c:v>16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34</c:v>
                </c:pt>
                <c:pt idx="6">
                  <c:v>36</c:v>
                </c:pt>
                <c:pt idx="7">
                  <c:v>39</c:v>
                </c:pt>
                <c:pt idx="8">
                  <c:v>41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1-4B6E-9723-388E5FC5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26832"/>
        <c:axId val="335112408"/>
      </c:scatterChart>
      <c:valAx>
        <c:axId val="409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fallas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112408"/>
        <c:crosses val="autoZero"/>
        <c:crossBetween val="midCat"/>
        <c:majorUnit val="1"/>
      </c:valAx>
      <c:valAx>
        <c:axId val="3351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4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 Cuant Disc'!$B$1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Cuant Disc'!$A$2:$A$20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'Dat Cuant Disc'!$B$2:$B$20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3-4FE8-B612-41232E43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52605648"/>
        <c:axId val="252607608"/>
      </c:barChart>
      <c:catAx>
        <c:axId val="2526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fallas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7608"/>
        <c:crosses val="autoZero"/>
        <c:auto val="1"/>
        <c:lblAlgn val="ctr"/>
        <c:lblOffset val="100"/>
        <c:noMultiLvlLbl val="0"/>
      </c:catAx>
      <c:valAx>
        <c:axId val="2526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6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'Dat Cuant Dis Ag'!$K$13</c:f>
              <c:strCache>
                <c:ptCount val="1"/>
                <c:pt idx="0">
                  <c:v>Fronteras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 Cuant Dis Ag'!$K$14:$K$21</c:f>
              <c:strCache>
                <c:ptCount val="8"/>
                <c:pt idx="0">
                  <c:v>20,5-29,5</c:v>
                </c:pt>
                <c:pt idx="1">
                  <c:v>29,5-38,5</c:v>
                </c:pt>
                <c:pt idx="2">
                  <c:v>38,5-47,5</c:v>
                </c:pt>
                <c:pt idx="3">
                  <c:v>47,5-56,5</c:v>
                </c:pt>
                <c:pt idx="4">
                  <c:v>56,5-65,5</c:v>
                </c:pt>
                <c:pt idx="5">
                  <c:v>65,5-74,5</c:v>
                </c:pt>
                <c:pt idx="6">
                  <c:v>74,5-83,5</c:v>
                </c:pt>
                <c:pt idx="7">
                  <c:v>83,5-92,5</c:v>
                </c:pt>
              </c:strCache>
            </c:strRef>
          </c:cat>
          <c:val>
            <c:numRef>
              <c:f>'Dat Cuant Dis Ag'!$K$14:$K$22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8-4A64-A4D8-04D8D30A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9432080"/>
        <c:axId val="409427816"/>
      </c:barChart>
      <c:barChart>
        <c:barDir val="col"/>
        <c:grouping val="clustered"/>
        <c:varyColors val="0"/>
        <c:ser>
          <c:idx val="1"/>
          <c:order val="0"/>
          <c:tx>
            <c:strRef>
              <c:f>'Dat Cuant Dis Ag'!$G$13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 Cuant Dis Ag'!$K$14:$K$21</c:f>
              <c:strCache>
                <c:ptCount val="8"/>
                <c:pt idx="0">
                  <c:v>20,5-29,5</c:v>
                </c:pt>
                <c:pt idx="1">
                  <c:v>29,5-38,5</c:v>
                </c:pt>
                <c:pt idx="2">
                  <c:v>38,5-47,5</c:v>
                </c:pt>
                <c:pt idx="3">
                  <c:v>47,5-56,5</c:v>
                </c:pt>
                <c:pt idx="4">
                  <c:v>56,5-65,5</c:v>
                </c:pt>
                <c:pt idx="5">
                  <c:v>65,5-74,5</c:v>
                </c:pt>
                <c:pt idx="6">
                  <c:v>74,5-83,5</c:v>
                </c:pt>
                <c:pt idx="7">
                  <c:v>83,5-92,5</c:v>
                </c:pt>
              </c:strCache>
            </c:strRef>
          </c:cat>
          <c:val>
            <c:numRef>
              <c:f>'Dat Cuant Dis Ag'!$G$14:$G$21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22</c:v>
                </c:pt>
                <c:pt idx="5">
                  <c:v>15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8-4A64-A4D8-04D8D30A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9631440"/>
        <c:axId val="278446624"/>
      </c:barChart>
      <c:catAx>
        <c:axId val="4094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piezas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427816"/>
        <c:crosses val="autoZero"/>
        <c:auto val="1"/>
        <c:lblAlgn val="ctr"/>
        <c:lblOffset val="100"/>
        <c:noMultiLvlLbl val="0"/>
      </c:catAx>
      <c:valAx>
        <c:axId val="4094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432080"/>
        <c:crosses val="autoZero"/>
        <c:crossBetween val="between"/>
      </c:valAx>
      <c:valAx>
        <c:axId val="27844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631440"/>
        <c:crosses val="max"/>
        <c:crossBetween val="between"/>
      </c:valAx>
      <c:catAx>
        <c:axId val="41963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4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 Cuant Dis Ag'!$M$13</c:f>
              <c:strCache>
                <c:ptCount val="1"/>
                <c:pt idx="0">
                  <c:v>f 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 Cuant Dis Ag'!$L$14:$L$22</c:f>
              <c:strCache>
                <c:ptCount val="9"/>
                <c:pt idx="0">
                  <c:v>&lt;=20,5</c:v>
                </c:pt>
                <c:pt idx="1">
                  <c:v>&lt;=29,5</c:v>
                </c:pt>
                <c:pt idx="2">
                  <c:v>&lt;=38,5</c:v>
                </c:pt>
                <c:pt idx="3">
                  <c:v>&lt;=47,5</c:v>
                </c:pt>
                <c:pt idx="4">
                  <c:v>&lt;=56,5</c:v>
                </c:pt>
                <c:pt idx="5">
                  <c:v>&lt;=65,5</c:v>
                </c:pt>
                <c:pt idx="6">
                  <c:v>&lt;=74,5</c:v>
                </c:pt>
                <c:pt idx="7">
                  <c:v>&lt;=83,5</c:v>
                </c:pt>
                <c:pt idx="8">
                  <c:v>&lt;=92,5</c:v>
                </c:pt>
              </c:strCache>
            </c:strRef>
          </c:cat>
          <c:val>
            <c:numRef>
              <c:f>'Dat Cuant Dis Ag'!$M$14:$M$22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60</c:v>
                </c:pt>
                <c:pt idx="5">
                  <c:v>82</c:v>
                </c:pt>
                <c:pt idx="6">
                  <c:v>97</c:v>
                </c:pt>
                <c:pt idx="7">
                  <c:v>108</c:v>
                </c:pt>
                <c:pt idx="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3-42EF-913D-6138C90D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93032"/>
        <c:axId val="569992048"/>
      </c:lineChart>
      <c:catAx>
        <c:axId val="56999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piezas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992048"/>
        <c:crosses val="autoZero"/>
        <c:auto val="1"/>
        <c:lblAlgn val="ctr"/>
        <c:lblOffset val="100"/>
        <c:noMultiLvlLbl val="0"/>
      </c:catAx>
      <c:valAx>
        <c:axId val="5699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99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</xdr:rowOff>
    </xdr:from>
    <xdr:to>
      <xdr:col>12</xdr:col>
      <xdr:colOff>0</xdr:colOff>
      <xdr:row>14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176212</xdr:rowOff>
    </xdr:from>
    <xdr:to>
      <xdr:col>12</xdr:col>
      <xdr:colOff>0</xdr:colOff>
      <xdr:row>33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119062</xdr:rowOff>
    </xdr:from>
    <xdr:to>
      <xdr:col>14</xdr:col>
      <xdr:colOff>485775</xdr:colOff>
      <xdr:row>15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16</xdr:row>
      <xdr:rowOff>42862</xdr:rowOff>
    </xdr:from>
    <xdr:to>
      <xdr:col>14</xdr:col>
      <xdr:colOff>442912</xdr:colOff>
      <xdr:row>30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45</xdr:row>
      <xdr:rowOff>71437</xdr:rowOff>
    </xdr:from>
    <xdr:to>
      <xdr:col>9</xdr:col>
      <xdr:colOff>561975</xdr:colOff>
      <xdr:row>59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</xdr:colOff>
      <xdr:row>31</xdr:row>
      <xdr:rowOff>19050</xdr:rowOff>
    </xdr:from>
    <xdr:to>
      <xdr:col>15</xdr:col>
      <xdr:colOff>361950</xdr:colOff>
      <xdr:row>45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371475</xdr:colOff>
      <xdr:row>0</xdr:row>
      <xdr:rowOff>123825</xdr:rowOff>
    </xdr:from>
    <xdr:to>
      <xdr:col>21</xdr:col>
      <xdr:colOff>371475</xdr:colOff>
      <xdr:row>15</xdr:row>
      <xdr:rowOff>9525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5</xdr:row>
      <xdr:rowOff>84696</xdr:rowOff>
    </xdr:from>
    <xdr:to>
      <xdr:col>9</xdr:col>
      <xdr:colOff>356866</xdr:colOff>
      <xdr:row>8</xdr:row>
      <xdr:rowOff>32522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905" t="46987" r="12262" b="41295"/>
        <a:stretch/>
      </xdr:blipFill>
      <xdr:spPr>
        <a:xfrm>
          <a:off x="3209925" y="1608696"/>
          <a:ext cx="3843016" cy="519326"/>
        </a:xfrm>
        <a:prstGeom prst="rect">
          <a:avLst/>
        </a:prstGeom>
      </xdr:spPr>
    </xdr:pic>
    <xdr:clientData/>
  </xdr:twoCellAnchor>
  <xdr:twoCellAnchor>
    <xdr:from>
      <xdr:col>9</xdr:col>
      <xdr:colOff>704850</xdr:colOff>
      <xdr:row>26</xdr:row>
      <xdr:rowOff>152400</xdr:rowOff>
    </xdr:from>
    <xdr:to>
      <xdr:col>20</xdr:col>
      <xdr:colOff>523874</xdr:colOff>
      <xdr:row>44</xdr:row>
      <xdr:rowOff>28576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10</xdr:row>
      <xdr:rowOff>104775</xdr:rowOff>
    </xdr:from>
    <xdr:to>
      <xdr:col>19</xdr:col>
      <xdr:colOff>409575</xdr:colOff>
      <xdr:row>23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109537</xdr:rowOff>
    </xdr:from>
    <xdr:to>
      <xdr:col>12</xdr:col>
      <xdr:colOff>85725</xdr:colOff>
      <xdr:row>16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18</xdr:row>
      <xdr:rowOff>80962</xdr:rowOff>
    </xdr:from>
    <xdr:to>
      <xdr:col>12</xdr:col>
      <xdr:colOff>47625</xdr:colOff>
      <xdr:row>32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N8" sqref="N8"/>
    </sheetView>
  </sheetViews>
  <sheetFormatPr baseColWidth="10" defaultRowHeight="15" x14ac:dyDescent="0.25"/>
  <cols>
    <col min="1" max="2" width="11.42578125" style="1"/>
    <col min="3" max="3" width="15" style="1" bestFit="1" customWidth="1"/>
    <col min="4" max="4" width="11.42578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15</v>
      </c>
      <c r="C2" s="1">
        <f>+B2/$B$8</f>
        <v>0.26785714285714285</v>
      </c>
      <c r="D2" s="1">
        <f>+C2*100</f>
        <v>26.785714285714285</v>
      </c>
    </row>
    <row r="3" spans="1:4" x14ac:dyDescent="0.25">
      <c r="A3" s="1" t="s">
        <v>5</v>
      </c>
      <c r="B3" s="1">
        <v>15</v>
      </c>
      <c r="C3" s="1">
        <f t="shared" ref="C3:C7" si="0">+B3/$B$8</f>
        <v>0.26785714285714285</v>
      </c>
      <c r="D3" s="1">
        <f t="shared" ref="D3:D7" si="1">+C3*100</f>
        <v>26.785714285714285</v>
      </c>
    </row>
    <row r="4" spans="1:4" x14ac:dyDescent="0.25">
      <c r="A4" s="1" t="s">
        <v>6</v>
      </c>
      <c r="B4" s="1">
        <v>10</v>
      </c>
      <c r="C4" s="1">
        <f t="shared" si="0"/>
        <v>0.17857142857142858</v>
      </c>
      <c r="D4" s="1">
        <f t="shared" si="1"/>
        <v>17.857142857142858</v>
      </c>
    </row>
    <row r="5" spans="1:4" x14ac:dyDescent="0.25">
      <c r="A5" s="1" t="s">
        <v>7</v>
      </c>
      <c r="B5" s="1">
        <v>5</v>
      </c>
      <c r="C5" s="1">
        <f t="shared" si="0"/>
        <v>8.9285714285714288E-2</v>
      </c>
      <c r="D5" s="1">
        <f t="shared" si="1"/>
        <v>8.9285714285714288</v>
      </c>
    </row>
    <row r="6" spans="1:4" x14ac:dyDescent="0.25">
      <c r="A6" s="1" t="s">
        <v>8</v>
      </c>
      <c r="B6" s="1">
        <v>8</v>
      </c>
      <c r="C6" s="1">
        <f t="shared" si="0"/>
        <v>0.14285714285714285</v>
      </c>
      <c r="D6" s="1">
        <f t="shared" si="1"/>
        <v>14.285714285714285</v>
      </c>
    </row>
    <row r="7" spans="1:4" x14ac:dyDescent="0.25">
      <c r="A7" s="1" t="s">
        <v>9</v>
      </c>
      <c r="B7" s="1">
        <v>3</v>
      </c>
      <c r="C7" s="1">
        <f t="shared" si="0"/>
        <v>5.3571428571428568E-2</v>
      </c>
      <c r="D7" s="1">
        <f t="shared" si="1"/>
        <v>5.3571428571428568</v>
      </c>
    </row>
    <row r="8" spans="1:4" x14ac:dyDescent="0.25">
      <c r="A8" s="1" t="s">
        <v>10</v>
      </c>
      <c r="B8" s="1">
        <f>SUM(B2:B7)</f>
        <v>56</v>
      </c>
      <c r="C8" s="1">
        <f t="shared" ref="C8:D8" si="2">SUM(C2:C7)</f>
        <v>1</v>
      </c>
      <c r="D8" s="1">
        <f t="shared" si="2"/>
        <v>100</v>
      </c>
    </row>
    <row r="21" spans="1:5" x14ac:dyDescent="0.25">
      <c r="A21" s="1" t="s">
        <v>0</v>
      </c>
      <c r="B21" s="1" t="s">
        <v>1</v>
      </c>
      <c r="C21" s="1" t="s">
        <v>11</v>
      </c>
      <c r="E21" s="1" t="s">
        <v>2</v>
      </c>
    </row>
    <row r="22" spans="1:5" x14ac:dyDescent="0.25">
      <c r="A22" s="1" t="s">
        <v>4</v>
      </c>
      <c r="B22" s="1">
        <v>15</v>
      </c>
      <c r="C22" s="1">
        <f>360*B22/$B$28</f>
        <v>96.428571428571431</v>
      </c>
      <c r="D22" s="9">
        <f>+C22/$C$28</f>
        <v>0.26785714285714279</v>
      </c>
      <c r="E22" s="1">
        <f>100*B22/$B$28</f>
        <v>26.785714285714285</v>
      </c>
    </row>
    <row r="23" spans="1:5" x14ac:dyDescent="0.25">
      <c r="A23" s="1" t="s">
        <v>5</v>
      </c>
      <c r="B23" s="1">
        <v>15</v>
      </c>
      <c r="C23" s="1">
        <f t="shared" ref="C23:C27" si="3">360*B23/$B$28</f>
        <v>96.428571428571431</v>
      </c>
      <c r="D23" s="9">
        <f t="shared" ref="D23:D27" si="4">+C23/$C$28</f>
        <v>0.26785714285714279</v>
      </c>
      <c r="E23" s="1">
        <f t="shared" ref="E23:E27" si="5">100*B23/$B$28</f>
        <v>26.785714285714285</v>
      </c>
    </row>
    <row r="24" spans="1:5" x14ac:dyDescent="0.25">
      <c r="A24" s="1" t="s">
        <v>6</v>
      </c>
      <c r="B24" s="1">
        <v>10</v>
      </c>
      <c r="C24" s="1">
        <f t="shared" si="3"/>
        <v>64.285714285714292</v>
      </c>
      <c r="D24" s="9">
        <f t="shared" si="4"/>
        <v>0.17857142857142855</v>
      </c>
      <c r="E24" s="1">
        <f t="shared" si="5"/>
        <v>17.857142857142858</v>
      </c>
    </row>
    <row r="25" spans="1:5" x14ac:dyDescent="0.25">
      <c r="A25" s="1" t="s">
        <v>7</v>
      </c>
      <c r="B25" s="1">
        <v>5</v>
      </c>
      <c r="C25" s="1">
        <f t="shared" si="3"/>
        <v>32.142857142857146</v>
      </c>
      <c r="D25" s="9">
        <f t="shared" si="4"/>
        <v>8.9285714285714274E-2</v>
      </c>
      <c r="E25" s="1">
        <f t="shared" si="5"/>
        <v>8.9285714285714288</v>
      </c>
    </row>
    <row r="26" spans="1:5" x14ac:dyDescent="0.25">
      <c r="A26" s="1" t="s">
        <v>8</v>
      </c>
      <c r="B26" s="1">
        <v>8</v>
      </c>
      <c r="C26" s="1">
        <f t="shared" si="3"/>
        <v>51.428571428571431</v>
      </c>
      <c r="D26" s="9">
        <f t="shared" si="4"/>
        <v>0.14285714285714285</v>
      </c>
      <c r="E26" s="1">
        <f t="shared" si="5"/>
        <v>14.285714285714286</v>
      </c>
    </row>
    <row r="27" spans="1:5" x14ac:dyDescent="0.25">
      <c r="A27" s="1" t="s">
        <v>9</v>
      </c>
      <c r="B27" s="1">
        <v>3</v>
      </c>
      <c r="C27" s="1">
        <f t="shared" si="3"/>
        <v>19.285714285714285</v>
      </c>
      <c r="D27" s="9">
        <f t="shared" si="4"/>
        <v>5.3571428571428562E-2</v>
      </c>
      <c r="E27" s="1">
        <f t="shared" si="5"/>
        <v>5.3571428571428568</v>
      </c>
    </row>
    <row r="28" spans="1:5" x14ac:dyDescent="0.25">
      <c r="A28" s="1" t="s">
        <v>10</v>
      </c>
      <c r="B28" s="1">
        <f>SUM(B22:B27)</f>
        <v>56</v>
      </c>
      <c r="C28" s="1">
        <f t="shared" ref="C28" si="6">SUM(C22:C27)</f>
        <v>360.00000000000006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G8" sqref="G8"/>
    </sheetView>
  </sheetViews>
  <sheetFormatPr baseColWidth="10" defaultRowHeight="15" x14ac:dyDescent="0.25"/>
  <cols>
    <col min="1" max="10" width="11.42578125" style="1"/>
  </cols>
  <sheetData>
    <row r="1" spans="1:5" s="1" customFormat="1" x14ac:dyDescent="0.25">
      <c r="A1" s="1" t="s">
        <v>12</v>
      </c>
      <c r="B1" s="1" t="s">
        <v>1</v>
      </c>
      <c r="C1" s="1" t="s">
        <v>2</v>
      </c>
      <c r="D1" s="1" t="s">
        <v>3</v>
      </c>
      <c r="E1" s="1" t="s">
        <v>37</v>
      </c>
    </row>
    <row r="2" spans="1:5" x14ac:dyDescent="0.25">
      <c r="A2" s="1">
        <v>0</v>
      </c>
      <c r="B2" s="1">
        <v>16</v>
      </c>
      <c r="C2" s="1">
        <f>+B2/$B$21</f>
        <v>0.2857142857142857</v>
      </c>
      <c r="D2" s="1">
        <f>+C2*100</f>
        <v>28.571428571428569</v>
      </c>
      <c r="E2" s="1">
        <f>+B2</f>
        <v>16</v>
      </c>
    </row>
    <row r="3" spans="1:5" x14ac:dyDescent="0.25">
      <c r="A3" s="1">
        <v>1</v>
      </c>
      <c r="B3" s="1">
        <v>3</v>
      </c>
      <c r="C3" s="1">
        <f t="shared" ref="C3:C20" si="0">+B3/$B$21</f>
        <v>5.3571428571428568E-2</v>
      </c>
      <c r="D3" s="1">
        <f t="shared" ref="D3:D20" si="1">+C3*100</f>
        <v>5.3571428571428568</v>
      </c>
      <c r="E3" s="1">
        <f>+E2+B3</f>
        <v>19</v>
      </c>
    </row>
    <row r="4" spans="1:5" x14ac:dyDescent="0.25">
      <c r="A4" s="1">
        <v>2</v>
      </c>
      <c r="B4" s="1">
        <v>9</v>
      </c>
      <c r="C4" s="1">
        <f t="shared" si="0"/>
        <v>0.16071428571428573</v>
      </c>
      <c r="D4" s="1">
        <f t="shared" si="1"/>
        <v>16.071428571428573</v>
      </c>
      <c r="E4" s="1">
        <f t="shared" ref="E4:E20" si="2">+E3+B4</f>
        <v>28</v>
      </c>
    </row>
    <row r="5" spans="1:5" x14ac:dyDescent="0.25">
      <c r="A5" s="1">
        <v>3</v>
      </c>
      <c r="B5" s="1">
        <v>2</v>
      </c>
      <c r="C5" s="1">
        <f t="shared" si="0"/>
        <v>3.5714285714285712E-2</v>
      </c>
      <c r="D5" s="1">
        <f t="shared" si="1"/>
        <v>3.5714285714285712</v>
      </c>
      <c r="E5" s="1">
        <f t="shared" si="2"/>
        <v>30</v>
      </c>
    </row>
    <row r="6" spans="1:5" x14ac:dyDescent="0.25">
      <c r="A6" s="1">
        <v>4</v>
      </c>
      <c r="B6" s="1">
        <v>1</v>
      </c>
      <c r="C6" s="1">
        <f t="shared" si="0"/>
        <v>1.7857142857142856E-2</v>
      </c>
      <c r="D6" s="1">
        <f t="shared" si="1"/>
        <v>1.7857142857142856</v>
      </c>
      <c r="E6" s="1">
        <f t="shared" si="2"/>
        <v>31</v>
      </c>
    </row>
    <row r="7" spans="1:5" x14ac:dyDescent="0.25">
      <c r="A7" s="1">
        <v>5</v>
      </c>
      <c r="B7" s="1">
        <v>3</v>
      </c>
      <c r="C7" s="1">
        <f t="shared" si="0"/>
        <v>5.3571428571428568E-2</v>
      </c>
      <c r="D7" s="1">
        <f t="shared" si="1"/>
        <v>5.3571428571428568</v>
      </c>
      <c r="E7" s="1">
        <f t="shared" si="2"/>
        <v>34</v>
      </c>
    </row>
    <row r="8" spans="1:5" x14ac:dyDescent="0.25">
      <c r="A8" s="1">
        <v>6</v>
      </c>
      <c r="B8" s="1">
        <v>2</v>
      </c>
      <c r="C8" s="1">
        <f t="shared" si="0"/>
        <v>3.5714285714285712E-2</v>
      </c>
      <c r="D8" s="1">
        <f t="shared" si="1"/>
        <v>3.5714285714285712</v>
      </c>
      <c r="E8" s="1">
        <f t="shared" si="2"/>
        <v>36</v>
      </c>
    </row>
    <row r="9" spans="1:5" x14ac:dyDescent="0.25">
      <c r="A9" s="1">
        <v>7</v>
      </c>
      <c r="B9" s="1">
        <v>3</v>
      </c>
      <c r="C9" s="1">
        <f t="shared" si="0"/>
        <v>5.3571428571428568E-2</v>
      </c>
      <c r="D9" s="1">
        <f t="shared" si="1"/>
        <v>5.3571428571428568</v>
      </c>
      <c r="E9" s="1">
        <f t="shared" si="2"/>
        <v>39</v>
      </c>
    </row>
    <row r="10" spans="1:5" x14ac:dyDescent="0.25">
      <c r="A10" s="1">
        <v>8</v>
      </c>
      <c r="B10" s="1">
        <v>2</v>
      </c>
      <c r="C10" s="1">
        <f t="shared" si="0"/>
        <v>3.5714285714285712E-2</v>
      </c>
      <c r="D10" s="1">
        <f t="shared" si="1"/>
        <v>3.5714285714285712</v>
      </c>
      <c r="E10" s="1">
        <f t="shared" si="2"/>
        <v>41</v>
      </c>
    </row>
    <row r="11" spans="1:5" x14ac:dyDescent="0.25">
      <c r="A11" s="1">
        <v>9</v>
      </c>
      <c r="B11" s="1">
        <v>7</v>
      </c>
      <c r="C11" s="1">
        <f t="shared" si="0"/>
        <v>0.125</v>
      </c>
      <c r="D11" s="1">
        <f t="shared" si="1"/>
        <v>12.5</v>
      </c>
      <c r="E11" s="1">
        <f t="shared" si="2"/>
        <v>48</v>
      </c>
    </row>
    <row r="12" spans="1:5" x14ac:dyDescent="0.25">
      <c r="A12" s="1">
        <v>10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48</v>
      </c>
    </row>
    <row r="13" spans="1:5" x14ac:dyDescent="0.25">
      <c r="A13" s="1">
        <v>11</v>
      </c>
      <c r="B13" s="1">
        <v>0</v>
      </c>
      <c r="C13" s="1">
        <f t="shared" si="0"/>
        <v>0</v>
      </c>
      <c r="D13" s="1">
        <f t="shared" si="1"/>
        <v>0</v>
      </c>
      <c r="E13" s="1">
        <f t="shared" si="2"/>
        <v>48</v>
      </c>
    </row>
    <row r="14" spans="1:5" x14ac:dyDescent="0.25">
      <c r="A14" s="1">
        <v>12</v>
      </c>
      <c r="B14" s="1">
        <v>2</v>
      </c>
      <c r="C14" s="1">
        <f t="shared" si="0"/>
        <v>3.5714285714285712E-2</v>
      </c>
      <c r="D14" s="1">
        <f t="shared" si="1"/>
        <v>3.5714285714285712</v>
      </c>
      <c r="E14" s="1">
        <f t="shared" si="2"/>
        <v>50</v>
      </c>
    </row>
    <row r="15" spans="1:5" x14ac:dyDescent="0.25">
      <c r="A15" s="1">
        <v>13</v>
      </c>
      <c r="B15" s="1">
        <v>1</v>
      </c>
      <c r="C15" s="1">
        <f t="shared" si="0"/>
        <v>1.7857142857142856E-2</v>
      </c>
      <c r="D15" s="1">
        <f t="shared" si="1"/>
        <v>1.7857142857142856</v>
      </c>
      <c r="E15" s="1">
        <f t="shared" si="2"/>
        <v>51</v>
      </c>
    </row>
    <row r="16" spans="1:5" x14ac:dyDescent="0.25">
      <c r="A16" s="1">
        <v>14</v>
      </c>
      <c r="B16" s="1">
        <v>0</v>
      </c>
      <c r="C16" s="1">
        <f t="shared" si="0"/>
        <v>0</v>
      </c>
      <c r="D16" s="1">
        <f t="shared" si="1"/>
        <v>0</v>
      </c>
      <c r="E16" s="1">
        <f t="shared" si="2"/>
        <v>51</v>
      </c>
    </row>
    <row r="17" spans="1:5" x14ac:dyDescent="0.25">
      <c r="A17" s="1">
        <v>15</v>
      </c>
      <c r="B17" s="1">
        <v>1</v>
      </c>
      <c r="C17" s="1">
        <f t="shared" si="0"/>
        <v>1.7857142857142856E-2</v>
      </c>
      <c r="D17" s="1">
        <f t="shared" si="1"/>
        <v>1.7857142857142856</v>
      </c>
      <c r="E17" s="1">
        <f t="shared" si="2"/>
        <v>52</v>
      </c>
    </row>
    <row r="18" spans="1:5" x14ac:dyDescent="0.25">
      <c r="A18" s="1">
        <v>16</v>
      </c>
      <c r="B18" s="1">
        <v>2</v>
      </c>
      <c r="C18" s="1">
        <f t="shared" si="0"/>
        <v>3.5714285714285712E-2</v>
      </c>
      <c r="D18" s="1">
        <f t="shared" si="1"/>
        <v>3.5714285714285712</v>
      </c>
      <c r="E18" s="1">
        <f t="shared" si="2"/>
        <v>54</v>
      </c>
    </row>
    <row r="19" spans="1:5" x14ac:dyDescent="0.25">
      <c r="A19" s="1">
        <v>17</v>
      </c>
      <c r="B19" s="1">
        <v>1</v>
      </c>
      <c r="C19" s="1">
        <f t="shared" si="0"/>
        <v>1.7857142857142856E-2</v>
      </c>
      <c r="D19" s="1">
        <f t="shared" si="1"/>
        <v>1.7857142857142856</v>
      </c>
      <c r="E19" s="1">
        <f t="shared" si="2"/>
        <v>55</v>
      </c>
    </row>
    <row r="20" spans="1:5" x14ac:dyDescent="0.25">
      <c r="A20" s="1">
        <v>18</v>
      </c>
      <c r="B20" s="1">
        <v>1</v>
      </c>
      <c r="C20" s="1">
        <f t="shared" si="0"/>
        <v>1.7857142857142856E-2</v>
      </c>
      <c r="D20" s="1">
        <f t="shared" si="1"/>
        <v>1.7857142857142856</v>
      </c>
      <c r="E20" s="1">
        <f t="shared" si="2"/>
        <v>56</v>
      </c>
    </row>
    <row r="21" spans="1:5" x14ac:dyDescent="0.25">
      <c r="A21" s="1" t="s">
        <v>10</v>
      </c>
      <c r="B21" s="1">
        <f>SUM(B2:B20)</f>
        <v>56</v>
      </c>
      <c r="C21" s="1">
        <f t="shared" ref="C21:D21" si="3">SUM(C2:C20)</f>
        <v>1.0000000000000002</v>
      </c>
      <c r="D21" s="1">
        <f t="shared" si="3"/>
        <v>100.00000000000001</v>
      </c>
    </row>
    <row r="43" spans="2:3" x14ac:dyDescent="0.25">
      <c r="B43" s="1">
        <v>0</v>
      </c>
      <c r="C43" s="1">
        <v>1</v>
      </c>
    </row>
    <row r="44" spans="2:3" x14ac:dyDescent="0.25">
      <c r="B44" s="1">
        <v>0</v>
      </c>
      <c r="C44" s="1">
        <v>2</v>
      </c>
    </row>
    <row r="45" spans="2:3" x14ac:dyDescent="0.25">
      <c r="B45" s="1">
        <v>0</v>
      </c>
      <c r="C45" s="1">
        <v>3</v>
      </c>
    </row>
    <row r="46" spans="2:3" x14ac:dyDescent="0.25">
      <c r="B46" s="1">
        <v>0</v>
      </c>
      <c r="C46" s="1">
        <v>4</v>
      </c>
    </row>
    <row r="47" spans="2:3" x14ac:dyDescent="0.25">
      <c r="B47" s="1">
        <v>0</v>
      </c>
      <c r="C47" s="1">
        <v>5</v>
      </c>
    </row>
    <row r="48" spans="2:3" x14ac:dyDescent="0.25">
      <c r="B48" s="1">
        <v>1</v>
      </c>
      <c r="C48" s="1">
        <v>1</v>
      </c>
    </row>
    <row r="49" spans="2:3" x14ac:dyDescent="0.25">
      <c r="B49" s="1">
        <v>1</v>
      </c>
      <c r="C49" s="1">
        <v>2</v>
      </c>
    </row>
    <row r="50" spans="2:3" x14ac:dyDescent="0.25">
      <c r="B50" s="1">
        <v>1</v>
      </c>
      <c r="C50" s="1">
        <v>3</v>
      </c>
    </row>
    <row r="51" spans="2:3" x14ac:dyDescent="0.25">
      <c r="B51" s="1">
        <v>1</v>
      </c>
      <c r="C51" s="1">
        <v>4</v>
      </c>
    </row>
    <row r="52" spans="2:3" x14ac:dyDescent="0.25">
      <c r="B52" s="1">
        <v>1</v>
      </c>
      <c r="C52" s="1">
        <v>5</v>
      </c>
    </row>
    <row r="53" spans="2:3" x14ac:dyDescent="0.25">
      <c r="B53" s="1">
        <v>2</v>
      </c>
      <c r="C53" s="1">
        <v>1</v>
      </c>
    </row>
    <row r="54" spans="2:3" x14ac:dyDescent="0.25">
      <c r="B54" s="1">
        <v>2</v>
      </c>
      <c r="C54" s="1">
        <v>2</v>
      </c>
    </row>
    <row r="55" spans="2:3" x14ac:dyDescent="0.25">
      <c r="B55" s="1">
        <v>2</v>
      </c>
      <c r="C55" s="1">
        <v>3</v>
      </c>
    </row>
    <row r="56" spans="2:3" x14ac:dyDescent="0.25">
      <c r="B56" s="1">
        <v>2</v>
      </c>
      <c r="C56" s="1">
        <v>4</v>
      </c>
    </row>
    <row r="57" spans="2:3" x14ac:dyDescent="0.25">
      <c r="B57" s="1">
        <v>2</v>
      </c>
      <c r="C57" s="1">
        <v>5</v>
      </c>
    </row>
    <row r="58" spans="2:3" x14ac:dyDescent="0.25">
      <c r="B58" s="1">
        <v>2</v>
      </c>
      <c r="C58" s="1">
        <v>6</v>
      </c>
    </row>
    <row r="59" spans="2:3" x14ac:dyDescent="0.25">
      <c r="B59" s="1">
        <v>2</v>
      </c>
      <c r="C59" s="1">
        <v>7</v>
      </c>
    </row>
    <row r="60" spans="2:3" x14ac:dyDescent="0.25">
      <c r="B60" s="1">
        <v>3</v>
      </c>
      <c r="C60" s="1">
        <v>1</v>
      </c>
    </row>
    <row r="61" spans="2:3" x14ac:dyDescent="0.25">
      <c r="B61" s="1">
        <v>3</v>
      </c>
      <c r="C61" s="1">
        <v>2</v>
      </c>
    </row>
    <row r="62" spans="2:3" x14ac:dyDescent="0.25">
      <c r="B62" s="1">
        <v>3</v>
      </c>
      <c r="C62" s="1">
        <v>3</v>
      </c>
    </row>
    <row r="63" spans="2:3" x14ac:dyDescent="0.25">
      <c r="B63" s="1">
        <v>3</v>
      </c>
      <c r="C63" s="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B10" workbookViewId="0">
      <selection activeCell="L23" sqref="L23"/>
    </sheetView>
  </sheetViews>
  <sheetFormatPr baseColWidth="10" defaultRowHeight="15" x14ac:dyDescent="0.25"/>
  <cols>
    <col min="1" max="1" width="11.42578125" style="2"/>
    <col min="2" max="2" width="14.42578125" style="2" customWidth="1"/>
    <col min="3" max="3" width="13.42578125" style="2" customWidth="1"/>
    <col min="4" max="4" width="11.42578125" style="2"/>
    <col min="5" max="5" width="9" style="2" customWidth="1"/>
    <col min="6" max="16384" width="11.42578125" style="2"/>
  </cols>
  <sheetData>
    <row r="1" spans="1:13" ht="45" x14ac:dyDescent="0.25">
      <c r="A1" s="2" t="s">
        <v>13</v>
      </c>
    </row>
    <row r="2" spans="1:13" ht="30" x14ac:dyDescent="0.25">
      <c r="A2" s="2">
        <v>21</v>
      </c>
      <c r="B2" s="2">
        <v>1</v>
      </c>
      <c r="C2" s="2" t="s">
        <v>14</v>
      </c>
    </row>
    <row r="3" spans="1:13" ht="45" x14ac:dyDescent="0.25">
      <c r="A3" s="2">
        <v>22</v>
      </c>
      <c r="C3" s="2" t="s">
        <v>20</v>
      </c>
      <c r="D3" s="2">
        <f>3.3*LOG10(110)+1</f>
        <v>7.7365958610221419</v>
      </c>
      <c r="E3" s="3">
        <f>ROUND(D3,0)</f>
        <v>8</v>
      </c>
    </row>
    <row r="4" spans="1:13" x14ac:dyDescent="0.25">
      <c r="A4" s="2">
        <v>24</v>
      </c>
    </row>
    <row r="5" spans="1:13" x14ac:dyDescent="0.25">
      <c r="A5" s="2">
        <v>29</v>
      </c>
      <c r="B5" s="2">
        <v>2</v>
      </c>
      <c r="C5" s="2" t="s">
        <v>15</v>
      </c>
      <c r="D5" s="2">
        <f>A111-A2</f>
        <v>67</v>
      </c>
    </row>
    <row r="6" spans="1:13" x14ac:dyDescent="0.25">
      <c r="A6" s="2">
        <v>32</v>
      </c>
    </row>
    <row r="7" spans="1:13" x14ac:dyDescent="0.25">
      <c r="A7" s="2">
        <v>33</v>
      </c>
      <c r="B7" s="2">
        <v>3</v>
      </c>
      <c r="C7" s="2" t="s">
        <v>16</v>
      </c>
      <c r="D7" s="2">
        <v>1</v>
      </c>
    </row>
    <row r="8" spans="1:13" x14ac:dyDescent="0.25">
      <c r="A8" s="2">
        <v>34</v>
      </c>
    </row>
    <row r="9" spans="1:13" x14ac:dyDescent="0.25">
      <c r="A9" s="2">
        <v>34</v>
      </c>
    </row>
    <row r="10" spans="1:13" ht="30" x14ac:dyDescent="0.25">
      <c r="A10" s="2">
        <v>35</v>
      </c>
      <c r="B10" s="2">
        <v>4</v>
      </c>
      <c r="C10" s="2" t="s">
        <v>19</v>
      </c>
      <c r="D10" s="2">
        <f>+D5/E3</f>
        <v>8.375</v>
      </c>
      <c r="E10" s="2">
        <f>ROUNDUP(D10,0)</f>
        <v>9</v>
      </c>
    </row>
    <row r="11" spans="1:13" x14ac:dyDescent="0.25">
      <c r="A11" s="2">
        <v>35</v>
      </c>
    </row>
    <row r="12" spans="1:13" x14ac:dyDescent="0.25">
      <c r="A12" s="2">
        <v>35</v>
      </c>
    </row>
    <row r="13" spans="1:13" ht="30" x14ac:dyDescent="0.25">
      <c r="A13" s="2">
        <v>36</v>
      </c>
      <c r="B13" s="2" t="s">
        <v>17</v>
      </c>
      <c r="C13" s="2" t="s">
        <v>18</v>
      </c>
      <c r="D13" s="2" t="s">
        <v>21</v>
      </c>
      <c r="E13" s="2" t="s">
        <v>22</v>
      </c>
      <c r="F13" s="2" t="s">
        <v>23</v>
      </c>
      <c r="G13" s="2" t="s">
        <v>1</v>
      </c>
      <c r="H13" s="2" t="s">
        <v>2</v>
      </c>
      <c r="I13" s="2" t="s">
        <v>3</v>
      </c>
      <c r="J13" s="2" t="s">
        <v>6</v>
      </c>
      <c r="K13" s="2" t="s">
        <v>38</v>
      </c>
      <c r="L13" s="2" t="s">
        <v>38</v>
      </c>
      <c r="M13" s="2" t="s">
        <v>47</v>
      </c>
    </row>
    <row r="14" spans="1:13" x14ac:dyDescent="0.25">
      <c r="A14" s="2">
        <v>37</v>
      </c>
      <c r="B14" s="2">
        <v>1</v>
      </c>
      <c r="C14" s="2">
        <v>21</v>
      </c>
      <c r="D14" s="2">
        <f>C14+E10-D7</f>
        <v>29</v>
      </c>
      <c r="E14" s="2">
        <f>+C14-($D$7/2)</f>
        <v>20.5</v>
      </c>
      <c r="F14" s="2">
        <f>+D14+$D$7/2</f>
        <v>29.5</v>
      </c>
      <c r="G14" s="2">
        <v>4</v>
      </c>
      <c r="H14" s="4">
        <f>G14/$G$22</f>
        <v>3.6363636363636362E-2</v>
      </c>
      <c r="I14" s="5">
        <f>+H14*100</f>
        <v>3.6363636363636362</v>
      </c>
      <c r="J14" s="2">
        <f>+(F14+E14)/2</f>
        <v>25</v>
      </c>
      <c r="K14" s="2" t="s">
        <v>39</v>
      </c>
      <c r="L14" s="11" t="s">
        <v>48</v>
      </c>
      <c r="M14" s="2">
        <v>0</v>
      </c>
    </row>
    <row r="15" spans="1:13" x14ac:dyDescent="0.25">
      <c r="A15" s="2">
        <v>37</v>
      </c>
      <c r="B15" s="2">
        <v>2</v>
      </c>
      <c r="C15" s="2">
        <f>+C14+$E$10</f>
        <v>30</v>
      </c>
      <c r="D15" s="2">
        <f>+D14+$E$10</f>
        <v>38</v>
      </c>
      <c r="E15" s="2">
        <f t="shared" ref="E15:E21" si="0">+C15-($D$7/2)</f>
        <v>29.5</v>
      </c>
      <c r="F15" s="2">
        <f t="shared" ref="F15:F21" si="1">+D15+$D$7/2</f>
        <v>38.5</v>
      </c>
      <c r="G15" s="2">
        <f>COUNTIFS(A2:A111,"&gt;=30",A2:A111,"&lt;=38")</f>
        <v>12</v>
      </c>
      <c r="H15" s="4">
        <f t="shared" ref="H15:H21" si="2">G15/$G$22</f>
        <v>0.10909090909090909</v>
      </c>
      <c r="I15" s="5">
        <f t="shared" ref="I15:I21" si="3">+H15*100</f>
        <v>10.909090909090908</v>
      </c>
      <c r="J15" s="2">
        <f t="shared" ref="J15:J21" si="4">+(F15+E15)/2</f>
        <v>34</v>
      </c>
      <c r="K15" s="2" t="s">
        <v>40</v>
      </c>
      <c r="L15" s="11" t="s">
        <v>49</v>
      </c>
      <c r="M15" s="2">
        <f>+M14+G14</f>
        <v>4</v>
      </c>
    </row>
    <row r="16" spans="1:13" x14ac:dyDescent="0.25">
      <c r="A16" s="2">
        <v>37</v>
      </c>
      <c r="B16" s="2">
        <v>3</v>
      </c>
      <c r="C16" s="2">
        <f t="shared" ref="C16:C21" si="5">+C15+$E$10</f>
        <v>39</v>
      </c>
      <c r="D16" s="2">
        <f t="shared" ref="D16:D21" si="6">+D15+$E$10</f>
        <v>47</v>
      </c>
      <c r="E16" s="2">
        <f t="shared" si="0"/>
        <v>38.5</v>
      </c>
      <c r="F16" s="2">
        <f t="shared" si="1"/>
        <v>47.5</v>
      </c>
      <c r="G16" s="2">
        <f>COUNTIFS($A$3:$A$112,"&gt;=39",$A$3:$A$112,"&lt;=47")</f>
        <v>16</v>
      </c>
      <c r="H16" s="4">
        <f t="shared" si="2"/>
        <v>0.14545454545454545</v>
      </c>
      <c r="I16" s="5">
        <f t="shared" si="3"/>
        <v>14.545454545454545</v>
      </c>
      <c r="J16" s="2">
        <f t="shared" si="4"/>
        <v>43</v>
      </c>
      <c r="K16" s="2" t="s">
        <v>41</v>
      </c>
      <c r="L16" s="11" t="s">
        <v>50</v>
      </c>
      <c r="M16" s="2">
        <f>+M15+G15</f>
        <v>16</v>
      </c>
    </row>
    <row r="17" spans="1:13" x14ac:dyDescent="0.25">
      <c r="A17" s="2">
        <v>38</v>
      </c>
      <c r="B17" s="2">
        <v>4</v>
      </c>
      <c r="C17" s="2">
        <f t="shared" si="5"/>
        <v>48</v>
      </c>
      <c r="D17" s="2">
        <f t="shared" si="6"/>
        <v>56</v>
      </c>
      <c r="E17" s="2">
        <f t="shared" si="0"/>
        <v>47.5</v>
      </c>
      <c r="F17" s="2">
        <f t="shared" si="1"/>
        <v>56.5</v>
      </c>
      <c r="G17" s="2">
        <f>COUNTIFS($A$3:$A$112,"&gt;=48",$A$3:$A$112,"&lt;=56")</f>
        <v>28</v>
      </c>
      <c r="H17" s="4">
        <f t="shared" si="2"/>
        <v>0.25454545454545452</v>
      </c>
      <c r="I17" s="5">
        <f t="shared" si="3"/>
        <v>25.454545454545453</v>
      </c>
      <c r="J17" s="2">
        <f t="shared" si="4"/>
        <v>52</v>
      </c>
      <c r="K17" s="2" t="s">
        <v>42</v>
      </c>
      <c r="L17" s="11" t="s">
        <v>51</v>
      </c>
      <c r="M17" s="2">
        <f t="shared" ref="M17:M22" si="7">+M16+G16</f>
        <v>32</v>
      </c>
    </row>
    <row r="18" spans="1:13" x14ac:dyDescent="0.25">
      <c r="A18" s="2">
        <v>40</v>
      </c>
      <c r="B18" s="2">
        <v>5</v>
      </c>
      <c r="C18" s="2">
        <f t="shared" si="5"/>
        <v>57</v>
      </c>
      <c r="D18" s="2">
        <f t="shared" si="6"/>
        <v>65</v>
      </c>
      <c r="E18" s="2">
        <f t="shared" si="0"/>
        <v>56.5</v>
      </c>
      <c r="F18" s="2">
        <f t="shared" si="1"/>
        <v>65.5</v>
      </c>
      <c r="G18" s="2">
        <f>COUNTIFS($A$3:$A$112,"&gt;=57",$A$3:$A$112,"&lt;=65")</f>
        <v>22</v>
      </c>
      <c r="H18" s="4">
        <f t="shared" si="2"/>
        <v>0.2</v>
      </c>
      <c r="I18" s="5">
        <f t="shared" si="3"/>
        <v>20</v>
      </c>
      <c r="J18" s="2">
        <f t="shared" si="4"/>
        <v>61</v>
      </c>
      <c r="K18" s="2" t="s">
        <v>43</v>
      </c>
      <c r="L18" s="11" t="s">
        <v>52</v>
      </c>
      <c r="M18" s="2">
        <f t="shared" si="7"/>
        <v>60</v>
      </c>
    </row>
    <row r="19" spans="1:13" x14ac:dyDescent="0.25">
      <c r="A19" s="2">
        <v>40</v>
      </c>
      <c r="B19" s="2">
        <v>6</v>
      </c>
      <c r="C19" s="2">
        <f t="shared" si="5"/>
        <v>66</v>
      </c>
      <c r="D19" s="2">
        <f t="shared" si="6"/>
        <v>74</v>
      </c>
      <c r="E19" s="2">
        <f t="shared" si="0"/>
        <v>65.5</v>
      </c>
      <c r="F19" s="2">
        <f t="shared" si="1"/>
        <v>74.5</v>
      </c>
      <c r="G19" s="2">
        <f>COUNTIFS($A$3:$A$112,"&gt;=66",$A$3:$A$112,"&lt;=74")</f>
        <v>15</v>
      </c>
      <c r="H19" s="4">
        <f t="shared" si="2"/>
        <v>0.13636363636363635</v>
      </c>
      <c r="I19" s="5">
        <f t="shared" si="3"/>
        <v>13.636363636363635</v>
      </c>
      <c r="J19" s="2">
        <f t="shared" si="4"/>
        <v>70</v>
      </c>
      <c r="K19" s="2" t="s">
        <v>44</v>
      </c>
      <c r="L19" s="11" t="s">
        <v>53</v>
      </c>
      <c r="M19" s="2">
        <f t="shared" si="7"/>
        <v>82</v>
      </c>
    </row>
    <row r="20" spans="1:13" x14ac:dyDescent="0.25">
      <c r="A20" s="2">
        <v>40</v>
      </c>
      <c r="B20" s="2">
        <v>7</v>
      </c>
      <c r="C20" s="2">
        <f t="shared" si="5"/>
        <v>75</v>
      </c>
      <c r="D20" s="2">
        <f t="shared" si="6"/>
        <v>83</v>
      </c>
      <c r="E20" s="2">
        <f t="shared" si="0"/>
        <v>74.5</v>
      </c>
      <c r="F20" s="2">
        <f t="shared" si="1"/>
        <v>83.5</v>
      </c>
      <c r="G20" s="2">
        <f>COUNTIFS($A$3:$A$112,"&gt;=75",$A$3:$A$112,"&lt;=83")</f>
        <v>11</v>
      </c>
      <c r="H20" s="4">
        <f t="shared" si="2"/>
        <v>0.1</v>
      </c>
      <c r="I20" s="5">
        <f t="shared" si="3"/>
        <v>10</v>
      </c>
      <c r="J20" s="2">
        <f t="shared" si="4"/>
        <v>79</v>
      </c>
      <c r="K20" s="2" t="s">
        <v>45</v>
      </c>
      <c r="L20" s="11" t="s">
        <v>54</v>
      </c>
      <c r="M20" s="2">
        <f t="shared" si="7"/>
        <v>97</v>
      </c>
    </row>
    <row r="21" spans="1:13" x14ac:dyDescent="0.25">
      <c r="A21" s="2">
        <v>40</v>
      </c>
      <c r="B21" s="2">
        <v>8</v>
      </c>
      <c r="C21" s="2">
        <f t="shared" si="5"/>
        <v>84</v>
      </c>
      <c r="D21" s="2">
        <f t="shared" si="6"/>
        <v>92</v>
      </c>
      <c r="E21" s="2">
        <f t="shared" si="0"/>
        <v>83.5</v>
      </c>
      <c r="F21" s="2">
        <f t="shared" si="1"/>
        <v>92.5</v>
      </c>
      <c r="G21" s="2">
        <f>COUNTIFS($A$3:$A$112,"&gt;=84",$A$3:$A$112,"&lt;=92")</f>
        <v>2</v>
      </c>
      <c r="H21" s="4">
        <f t="shared" si="2"/>
        <v>1.8181818181818181E-2</v>
      </c>
      <c r="I21" s="5">
        <f t="shared" si="3"/>
        <v>1.8181818181818181</v>
      </c>
      <c r="J21" s="2">
        <f t="shared" si="4"/>
        <v>88</v>
      </c>
      <c r="K21" s="2" t="s">
        <v>46</v>
      </c>
      <c r="L21" s="11" t="s">
        <v>55</v>
      </c>
      <c r="M21" s="2">
        <f t="shared" si="7"/>
        <v>108</v>
      </c>
    </row>
    <row r="22" spans="1:13" x14ac:dyDescent="0.25">
      <c r="A22" s="2">
        <v>41</v>
      </c>
      <c r="G22" s="2">
        <f>SUM(G14:G21)</f>
        <v>110</v>
      </c>
      <c r="H22" s="2">
        <f t="shared" ref="H22:I22" si="8">SUM(H14:H21)</f>
        <v>0.99999999999999989</v>
      </c>
      <c r="I22" s="2">
        <f t="shared" si="8"/>
        <v>100</v>
      </c>
      <c r="L22" s="11" t="s">
        <v>56</v>
      </c>
      <c r="M22" s="2">
        <f t="shared" si="7"/>
        <v>110</v>
      </c>
    </row>
    <row r="23" spans="1:13" x14ac:dyDescent="0.25">
      <c r="A23" s="2">
        <v>41</v>
      </c>
    </row>
    <row r="24" spans="1:13" x14ac:dyDescent="0.25">
      <c r="A24" s="2">
        <v>44</v>
      </c>
      <c r="B24" s="10" t="s">
        <v>32</v>
      </c>
      <c r="D24" s="12" t="s">
        <v>34</v>
      </c>
      <c r="E24" s="12"/>
      <c r="F24" s="12"/>
    </row>
    <row r="25" spans="1:13" x14ac:dyDescent="0.25">
      <c r="A25" s="2">
        <v>44</v>
      </c>
      <c r="B25" s="10" t="s">
        <v>31</v>
      </c>
      <c r="D25" s="12" t="s">
        <v>35</v>
      </c>
      <c r="E25" s="12"/>
      <c r="F25" s="12"/>
    </row>
    <row r="26" spans="1:13" x14ac:dyDescent="0.25">
      <c r="A26" s="2">
        <v>44</v>
      </c>
      <c r="B26" s="10" t="s">
        <v>33</v>
      </c>
      <c r="D26" s="12" t="s">
        <v>36</v>
      </c>
      <c r="E26" s="12"/>
      <c r="F26" s="12"/>
    </row>
    <row r="27" spans="1:13" x14ac:dyDescent="0.25">
      <c r="A27" s="2">
        <v>44</v>
      </c>
    </row>
    <row r="28" spans="1:13" x14ac:dyDescent="0.25">
      <c r="A28" s="2">
        <v>44</v>
      </c>
    </row>
    <row r="29" spans="1:13" x14ac:dyDescent="0.25">
      <c r="A29" s="2">
        <v>44</v>
      </c>
    </row>
    <row r="30" spans="1:13" x14ac:dyDescent="0.25">
      <c r="A30" s="2">
        <v>46</v>
      </c>
    </row>
    <row r="31" spans="1:13" x14ac:dyDescent="0.25">
      <c r="A31" s="2">
        <v>46</v>
      </c>
    </row>
    <row r="32" spans="1:13" x14ac:dyDescent="0.25">
      <c r="A32" s="2">
        <v>46</v>
      </c>
    </row>
    <row r="33" spans="1:1" x14ac:dyDescent="0.25">
      <c r="A33" s="2">
        <v>47</v>
      </c>
    </row>
    <row r="34" spans="1:1" x14ac:dyDescent="0.25">
      <c r="A34" s="2">
        <v>48</v>
      </c>
    </row>
    <row r="35" spans="1:1" x14ac:dyDescent="0.25">
      <c r="A35" s="2">
        <v>48</v>
      </c>
    </row>
    <row r="36" spans="1:1" x14ac:dyDescent="0.25">
      <c r="A36" s="2">
        <v>48</v>
      </c>
    </row>
    <row r="37" spans="1:1" x14ac:dyDescent="0.25">
      <c r="A37" s="2">
        <v>49</v>
      </c>
    </row>
    <row r="38" spans="1:1" x14ac:dyDescent="0.25">
      <c r="A38" s="2">
        <v>50</v>
      </c>
    </row>
    <row r="39" spans="1:1" x14ac:dyDescent="0.25">
      <c r="A39" s="2">
        <v>50</v>
      </c>
    </row>
    <row r="40" spans="1:1" x14ac:dyDescent="0.25">
      <c r="A40" s="2">
        <v>51</v>
      </c>
    </row>
    <row r="41" spans="1:1" x14ac:dyDescent="0.25">
      <c r="A41" s="2">
        <v>51</v>
      </c>
    </row>
    <row r="42" spans="1:1" x14ac:dyDescent="0.25">
      <c r="A42" s="2">
        <v>51</v>
      </c>
    </row>
    <row r="43" spans="1:1" x14ac:dyDescent="0.25">
      <c r="A43" s="2">
        <v>52</v>
      </c>
    </row>
    <row r="44" spans="1:1" x14ac:dyDescent="0.25">
      <c r="A44" s="2">
        <v>52</v>
      </c>
    </row>
    <row r="45" spans="1:1" x14ac:dyDescent="0.25">
      <c r="A45" s="2">
        <v>52</v>
      </c>
    </row>
    <row r="46" spans="1:1" x14ac:dyDescent="0.25">
      <c r="A46" s="2">
        <v>52</v>
      </c>
    </row>
    <row r="47" spans="1:1" x14ac:dyDescent="0.25">
      <c r="A47" s="2">
        <v>52</v>
      </c>
    </row>
    <row r="48" spans="1:1" x14ac:dyDescent="0.25">
      <c r="A48" s="2">
        <v>53</v>
      </c>
    </row>
    <row r="49" spans="1:1" x14ac:dyDescent="0.25">
      <c r="A49" s="2">
        <v>53</v>
      </c>
    </row>
    <row r="50" spans="1:1" x14ac:dyDescent="0.25">
      <c r="A50" s="2">
        <v>53</v>
      </c>
    </row>
    <row r="51" spans="1:1" x14ac:dyDescent="0.25">
      <c r="A51" s="2">
        <v>53</v>
      </c>
    </row>
    <row r="52" spans="1:1" x14ac:dyDescent="0.25">
      <c r="A52" s="2">
        <v>54</v>
      </c>
    </row>
    <row r="53" spans="1:1" x14ac:dyDescent="0.25">
      <c r="A53" s="2">
        <v>54</v>
      </c>
    </row>
    <row r="54" spans="1:1" x14ac:dyDescent="0.25">
      <c r="A54" s="2">
        <v>55</v>
      </c>
    </row>
    <row r="55" spans="1:1" x14ac:dyDescent="0.25">
      <c r="A55" s="2">
        <v>55</v>
      </c>
    </row>
    <row r="56" spans="1:1" x14ac:dyDescent="0.25">
      <c r="A56" s="2">
        <v>55</v>
      </c>
    </row>
    <row r="57" spans="1:1" x14ac:dyDescent="0.25">
      <c r="A57" s="2">
        <v>55</v>
      </c>
    </row>
    <row r="58" spans="1:1" x14ac:dyDescent="0.25">
      <c r="A58" s="2">
        <v>55</v>
      </c>
    </row>
    <row r="59" spans="1:1" x14ac:dyDescent="0.25">
      <c r="A59" s="2">
        <v>56</v>
      </c>
    </row>
    <row r="60" spans="1:1" x14ac:dyDescent="0.25">
      <c r="A60" s="2">
        <v>56</v>
      </c>
    </row>
    <row r="61" spans="1:1" x14ac:dyDescent="0.25">
      <c r="A61" s="2">
        <v>56</v>
      </c>
    </row>
    <row r="62" spans="1:1" x14ac:dyDescent="0.25">
      <c r="A62" s="2">
        <v>57</v>
      </c>
    </row>
    <row r="63" spans="1:1" x14ac:dyDescent="0.25">
      <c r="A63" s="2">
        <v>57</v>
      </c>
    </row>
    <row r="64" spans="1:1" x14ac:dyDescent="0.25">
      <c r="A64" s="2">
        <v>58</v>
      </c>
    </row>
    <row r="65" spans="1:1" x14ac:dyDescent="0.25">
      <c r="A65" s="2">
        <v>58</v>
      </c>
    </row>
    <row r="66" spans="1:1" x14ac:dyDescent="0.25">
      <c r="A66" s="2">
        <v>58</v>
      </c>
    </row>
    <row r="67" spans="1:1" x14ac:dyDescent="0.25">
      <c r="A67" s="2">
        <v>58</v>
      </c>
    </row>
    <row r="68" spans="1:1" x14ac:dyDescent="0.25">
      <c r="A68" s="2">
        <v>59</v>
      </c>
    </row>
    <row r="69" spans="1:1" x14ac:dyDescent="0.25">
      <c r="A69" s="2">
        <v>60</v>
      </c>
    </row>
    <row r="70" spans="1:1" x14ac:dyDescent="0.25">
      <c r="A70" s="2">
        <v>60</v>
      </c>
    </row>
    <row r="71" spans="1:1" x14ac:dyDescent="0.25">
      <c r="A71" s="2">
        <v>61</v>
      </c>
    </row>
    <row r="72" spans="1:1" x14ac:dyDescent="0.25">
      <c r="A72" s="2">
        <v>61</v>
      </c>
    </row>
    <row r="73" spans="1:1" x14ac:dyDescent="0.25">
      <c r="A73" s="2">
        <v>61</v>
      </c>
    </row>
    <row r="74" spans="1:1" x14ac:dyDescent="0.25">
      <c r="A74" s="2">
        <v>61</v>
      </c>
    </row>
    <row r="75" spans="1:1" x14ac:dyDescent="0.25">
      <c r="A75" s="2">
        <v>62</v>
      </c>
    </row>
    <row r="76" spans="1:1" x14ac:dyDescent="0.25">
      <c r="A76" s="2">
        <v>62</v>
      </c>
    </row>
    <row r="77" spans="1:1" x14ac:dyDescent="0.25">
      <c r="A77" s="2">
        <v>62</v>
      </c>
    </row>
    <row r="78" spans="1:1" x14ac:dyDescent="0.25">
      <c r="A78" s="2">
        <v>62</v>
      </c>
    </row>
    <row r="79" spans="1:1" x14ac:dyDescent="0.25">
      <c r="A79" s="2">
        <v>63</v>
      </c>
    </row>
    <row r="80" spans="1:1" x14ac:dyDescent="0.25">
      <c r="A80" s="2">
        <v>63</v>
      </c>
    </row>
    <row r="81" spans="1:1" x14ac:dyDescent="0.25">
      <c r="A81" s="2">
        <v>63</v>
      </c>
    </row>
    <row r="82" spans="1:1" x14ac:dyDescent="0.25">
      <c r="A82" s="2">
        <v>64</v>
      </c>
    </row>
    <row r="83" spans="1:1" x14ac:dyDescent="0.25">
      <c r="A83" s="2">
        <v>65</v>
      </c>
    </row>
    <row r="84" spans="1:1" x14ac:dyDescent="0.25">
      <c r="A84" s="2">
        <v>66</v>
      </c>
    </row>
    <row r="85" spans="1:1" x14ac:dyDescent="0.25">
      <c r="A85" s="2">
        <v>66</v>
      </c>
    </row>
    <row r="86" spans="1:1" x14ac:dyDescent="0.25">
      <c r="A86" s="2">
        <v>66</v>
      </c>
    </row>
    <row r="87" spans="1:1" x14ac:dyDescent="0.25">
      <c r="A87" s="2">
        <v>66</v>
      </c>
    </row>
    <row r="88" spans="1:1" x14ac:dyDescent="0.25">
      <c r="A88" s="2">
        <v>66</v>
      </c>
    </row>
    <row r="89" spans="1:1" x14ac:dyDescent="0.25">
      <c r="A89" s="2">
        <v>66</v>
      </c>
    </row>
    <row r="90" spans="1:1" x14ac:dyDescent="0.25">
      <c r="A90" s="2">
        <v>68</v>
      </c>
    </row>
    <row r="91" spans="1:1" x14ac:dyDescent="0.25">
      <c r="A91" s="2">
        <v>69</v>
      </c>
    </row>
    <row r="92" spans="1:1" x14ac:dyDescent="0.25">
      <c r="A92" s="2">
        <v>69</v>
      </c>
    </row>
    <row r="93" spans="1:1" x14ac:dyDescent="0.25">
      <c r="A93" s="2">
        <v>71</v>
      </c>
    </row>
    <row r="94" spans="1:1" x14ac:dyDescent="0.25">
      <c r="A94" s="2">
        <v>71</v>
      </c>
    </row>
    <row r="95" spans="1:1" x14ac:dyDescent="0.25">
      <c r="A95" s="2">
        <v>73</v>
      </c>
    </row>
    <row r="96" spans="1:1" x14ac:dyDescent="0.25">
      <c r="A96" s="2">
        <v>73</v>
      </c>
    </row>
    <row r="97" spans="1:1" x14ac:dyDescent="0.25">
      <c r="A97" s="2">
        <v>73</v>
      </c>
    </row>
    <row r="98" spans="1:1" x14ac:dyDescent="0.25">
      <c r="A98" s="2">
        <v>74</v>
      </c>
    </row>
    <row r="99" spans="1:1" x14ac:dyDescent="0.25">
      <c r="A99" s="2">
        <v>75</v>
      </c>
    </row>
    <row r="100" spans="1:1" x14ac:dyDescent="0.25">
      <c r="A100" s="2">
        <v>75</v>
      </c>
    </row>
    <row r="101" spans="1:1" x14ac:dyDescent="0.25">
      <c r="A101" s="2">
        <v>76</v>
      </c>
    </row>
    <row r="102" spans="1:1" x14ac:dyDescent="0.25">
      <c r="A102" s="2">
        <v>77</v>
      </c>
    </row>
    <row r="103" spans="1:1" x14ac:dyDescent="0.25">
      <c r="A103" s="2">
        <v>77</v>
      </c>
    </row>
    <row r="104" spans="1:1" x14ac:dyDescent="0.25">
      <c r="A104" s="2">
        <v>77</v>
      </c>
    </row>
    <row r="105" spans="1:1" x14ac:dyDescent="0.25">
      <c r="A105" s="2">
        <v>79</v>
      </c>
    </row>
    <row r="106" spans="1:1" x14ac:dyDescent="0.25">
      <c r="A106" s="2">
        <v>80</v>
      </c>
    </row>
    <row r="107" spans="1:1" x14ac:dyDescent="0.25">
      <c r="A107" s="2">
        <v>81</v>
      </c>
    </row>
    <row r="108" spans="1:1" x14ac:dyDescent="0.25">
      <c r="A108" s="2">
        <v>81</v>
      </c>
    </row>
    <row r="109" spans="1:1" x14ac:dyDescent="0.25">
      <c r="A109" s="2">
        <v>83</v>
      </c>
    </row>
    <row r="110" spans="1:1" x14ac:dyDescent="0.25">
      <c r="A110" s="2">
        <v>84</v>
      </c>
    </row>
    <row r="111" spans="1:1" x14ac:dyDescent="0.25">
      <c r="A111" s="2">
        <v>88</v>
      </c>
    </row>
  </sheetData>
  <mergeCells count="3">
    <mergeCell ref="D24:F24"/>
    <mergeCell ref="D25:F25"/>
    <mergeCell ref="D26:F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workbookViewId="0">
      <selection activeCell="C17" sqref="C17"/>
    </sheetView>
  </sheetViews>
  <sheetFormatPr baseColWidth="10" defaultRowHeight="15" x14ac:dyDescent="0.25"/>
  <cols>
    <col min="1" max="1" width="12.140625" bestFit="1" customWidth="1"/>
    <col min="2" max="2" width="9.85546875" bestFit="1" customWidth="1"/>
    <col min="3" max="3" width="13" bestFit="1" customWidth="1"/>
  </cols>
  <sheetData>
    <row r="3" spans="1:6" x14ac:dyDescent="0.25">
      <c r="A3" s="1" t="s">
        <v>24</v>
      </c>
      <c r="B3" s="1" t="s">
        <v>28</v>
      </c>
      <c r="C3" s="1" t="s">
        <v>29</v>
      </c>
      <c r="D3" s="1" t="s">
        <v>30</v>
      </c>
      <c r="E3" s="1" t="s">
        <v>10</v>
      </c>
    </row>
    <row r="4" spans="1:6" x14ac:dyDescent="0.25">
      <c r="A4" s="1" t="s">
        <v>25</v>
      </c>
      <c r="B4" s="1">
        <v>11</v>
      </c>
      <c r="C4" s="1">
        <v>2</v>
      </c>
      <c r="D4" s="7">
        <v>2</v>
      </c>
      <c r="E4" s="1">
        <f>SUM(B4:D4)</f>
        <v>15</v>
      </c>
      <c r="F4" s="8"/>
    </row>
    <row r="5" spans="1:6" x14ac:dyDescent="0.25">
      <c r="A5" s="1" t="s">
        <v>26</v>
      </c>
      <c r="B5" s="1">
        <v>5</v>
      </c>
      <c r="C5" s="1">
        <v>0</v>
      </c>
      <c r="D5" s="1">
        <v>10</v>
      </c>
      <c r="E5" s="1">
        <f t="shared" ref="E5:E9" si="0">SUM(B5:D5)</f>
        <v>15</v>
      </c>
      <c r="F5" s="6"/>
    </row>
    <row r="6" spans="1:6" x14ac:dyDescent="0.25">
      <c r="A6" s="1" t="s">
        <v>6</v>
      </c>
      <c r="B6" s="1">
        <v>10</v>
      </c>
      <c r="C6" s="1">
        <v>0</v>
      </c>
      <c r="D6" s="1">
        <v>0</v>
      </c>
      <c r="E6" s="1">
        <f t="shared" si="0"/>
        <v>10</v>
      </c>
    </row>
    <row r="7" spans="1:6" x14ac:dyDescent="0.25">
      <c r="A7" s="1" t="s">
        <v>27</v>
      </c>
      <c r="B7" s="1">
        <v>4</v>
      </c>
      <c r="C7" s="1">
        <v>0</v>
      </c>
      <c r="D7" s="1">
        <v>1</v>
      </c>
      <c r="E7" s="1">
        <f t="shared" si="0"/>
        <v>5</v>
      </c>
    </row>
    <row r="8" spans="1:6" x14ac:dyDescent="0.25">
      <c r="A8" s="1" t="s">
        <v>8</v>
      </c>
      <c r="B8" s="1">
        <v>3</v>
      </c>
      <c r="C8" s="1">
        <v>1</v>
      </c>
      <c r="D8" s="1">
        <v>4</v>
      </c>
      <c r="E8" s="1">
        <f t="shared" si="0"/>
        <v>8</v>
      </c>
    </row>
    <row r="9" spans="1:6" x14ac:dyDescent="0.25">
      <c r="A9" s="1" t="s">
        <v>9</v>
      </c>
      <c r="B9" s="1">
        <v>2</v>
      </c>
      <c r="C9" s="1">
        <v>0</v>
      </c>
      <c r="D9" s="1">
        <v>1</v>
      </c>
      <c r="E9" s="1">
        <f t="shared" si="0"/>
        <v>3</v>
      </c>
    </row>
    <row r="10" spans="1:6" x14ac:dyDescent="0.25">
      <c r="A10" s="1" t="s">
        <v>10</v>
      </c>
      <c r="B10" s="1">
        <f>SUM(B4:B9)</f>
        <v>35</v>
      </c>
      <c r="C10" s="1">
        <f>SUM(C4:C9)</f>
        <v>3</v>
      </c>
      <c r="D10" s="1">
        <f>SUM(D4:D9)</f>
        <v>18</v>
      </c>
      <c r="E10" s="1">
        <f>SUM(E4:E9)</f>
        <v>56</v>
      </c>
    </row>
    <row r="11" spans="1:6" x14ac:dyDescent="0.25">
      <c r="B11" s="6"/>
    </row>
    <row r="12" spans="1:6" x14ac:dyDescent="0.25">
      <c r="B12" s="6"/>
      <c r="D12" s="6"/>
      <c r="E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 cual</vt:lpstr>
      <vt:lpstr>Dat Cuant Disc</vt:lpstr>
      <vt:lpstr>Dat Cuant Dis Ag</vt:lpstr>
      <vt:lpstr>Bivariado Cualit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Palacio</dc:creator>
  <cp:lastModifiedBy>Katherine Palacio</cp:lastModifiedBy>
  <dcterms:created xsi:type="dcterms:W3CDTF">2017-07-25T15:11:26Z</dcterms:created>
  <dcterms:modified xsi:type="dcterms:W3CDTF">2019-07-30T12:16:42Z</dcterms:modified>
</cp:coreProperties>
</file>