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rman\Documents\USC\Cuarto\XesPro\Proxecto\Correcion\Costes\"/>
    </mc:Choice>
  </mc:AlternateContent>
  <xr:revisionPtr revIDLastSave="0" documentId="13_ncr:9_{21AC10F8-4018-4B8A-9910-F697776620D6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L25" i="1" l="1"/>
  <c r="M25" i="1"/>
  <c r="N25" i="1"/>
  <c r="O25" i="1"/>
  <c r="P25" i="1"/>
  <c r="Q25" i="1"/>
  <c r="R25" i="1"/>
  <c r="S25" i="1"/>
  <c r="T25" i="1"/>
  <c r="K25" i="1"/>
  <c r="D25" i="1" l="1"/>
  <c r="E25" i="1"/>
  <c r="F25" i="1"/>
  <c r="G25" i="1"/>
  <c r="H25" i="1"/>
  <c r="I25" i="1"/>
  <c r="J25" i="1"/>
  <c r="C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C26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C29" i="1"/>
  <c r="L27" i="1"/>
  <c r="M27" i="1"/>
  <c r="N27" i="1"/>
  <c r="O27" i="1"/>
  <c r="P27" i="1"/>
  <c r="Q27" i="1"/>
  <c r="R27" i="1"/>
  <c r="S27" i="1"/>
  <c r="T27" i="1"/>
  <c r="K27" i="1"/>
  <c r="F27" i="1"/>
  <c r="G27" i="1"/>
  <c r="H27" i="1"/>
  <c r="I27" i="1"/>
  <c r="J27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C22" i="1"/>
  <c r="M23" i="1"/>
  <c r="N23" i="1"/>
  <c r="O23" i="1"/>
  <c r="P23" i="1"/>
  <c r="Q23" i="1"/>
  <c r="R23" i="1"/>
  <c r="S23" i="1"/>
  <c r="T23" i="1"/>
  <c r="L23" i="1"/>
  <c r="B24" i="1" l="1"/>
  <c r="B21" i="1"/>
  <c r="U35" i="1"/>
  <c r="K35" i="1"/>
  <c r="C35" i="1"/>
  <c r="C36" i="1" s="1"/>
  <c r="D36" i="1" s="1"/>
  <c r="E36" i="1" s="1"/>
  <c r="F36" i="1" s="1"/>
  <c r="G36" i="1" s="1"/>
  <c r="H36" i="1" s="1"/>
  <c r="I36" i="1" s="1"/>
  <c r="J36" i="1" s="1"/>
  <c r="U18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J18" i="1" l="1"/>
  <c r="R18" i="1"/>
  <c r="Q18" i="1"/>
  <c r="I18" i="1"/>
  <c r="D18" i="1"/>
  <c r="G18" i="1"/>
  <c r="L18" i="1"/>
  <c r="E18" i="1"/>
  <c r="M18" i="1"/>
  <c r="S18" i="1"/>
  <c r="T18" i="1"/>
  <c r="F18" i="1"/>
  <c r="N18" i="1"/>
  <c r="C18" i="1"/>
  <c r="C19" i="1" s="1"/>
  <c r="C32" i="1" s="1"/>
  <c r="D32" i="1" s="1"/>
  <c r="K18" i="1"/>
  <c r="O18" i="1"/>
  <c r="H18" i="1"/>
  <c r="P18" i="1"/>
  <c r="K36" i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E32" i="1" l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B31" i="1" s="1"/>
</calcChain>
</file>

<file path=xl/sharedStrings.xml><?xml version="1.0" encoding="utf-8"?>
<sst xmlns="http://purl.oclc.org/ooxml/spreadsheetml/main" count="29" uniqueCount="21">
  <si>
    <t>COSTES DE RECURSOS</t>
  </si>
  <si>
    <t>COSTE/HORA</t>
  </si>
  <si>
    <t>Programador Junior 1</t>
  </si>
  <si>
    <t>Programador Junior 2</t>
  </si>
  <si>
    <t>Analista-Diseñador</t>
  </si>
  <si>
    <t>Analista-Programador</t>
  </si>
  <si>
    <t>Programador Senior</t>
  </si>
  <si>
    <t>Director del Proyecto</t>
  </si>
  <si>
    <t>TOTAL</t>
  </si>
  <si>
    <t>ACUMULADO</t>
  </si>
  <si>
    <t>COMPRAS</t>
  </si>
  <si>
    <t>Aplicación plan de seguridad</t>
  </si>
  <si>
    <t>Otros: tablets, etc.</t>
  </si>
  <si>
    <t>OTROS GASTOS DIRECTOS</t>
  </si>
  <si>
    <t>Bolsa de riesgos</t>
  </si>
  <si>
    <t>Bolsa de gestión</t>
  </si>
  <si>
    <t>TOTAL GASTOS</t>
  </si>
  <si>
    <t>INGRESOS TOTALES</t>
  </si>
  <si>
    <t>Bolsa de recompensas</t>
  </si>
  <si>
    <t>Bolsa de formación</t>
  </si>
  <si>
    <t>Viajes y act. para fomento del trabajo en equipo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</si>
</sst>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€-407];[Red]&quot;-&quot;#,##0.00&quot; &quot;[$€-407]"/>
    <numFmt numFmtId="166" formatCode="#,##0.0"/>
  </numFmts>
  <fonts count="8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b/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8CBAD"/>
        <bgColor rgb="FFF8CBAD"/>
      </patternFill>
    </fill>
    <fill>
      <patternFill patternType="solid">
        <fgColor rgb="FFA9D08E"/>
        <bgColor rgb="FFA9D08E"/>
      </patternFill>
    </fill>
    <fill>
      <patternFill patternType="solid">
        <fgColor rgb="FF375623"/>
        <bgColor rgb="FF375623"/>
      </patternFill>
    </fill>
  </fills>
  <borders count="1">
    <border>
      <start/>
      <end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0" fillId="0" borderId="0" xfId="0" applyFill="1"/>
    <xf numFmtId="0" fontId="5" fillId="0" borderId="0" xfId="0" applyFont="1" applyAlignment="1">
      <alignment horizontal="center"/>
    </xf>
    <xf numFmtId="0" fontId="5" fillId="0" borderId="0" xfId="0" applyFont="1"/>
    <xf numFmtId="0" fontId="0" fillId="3" borderId="0" xfId="0" applyFill="1"/>
    <xf numFmtId="0" fontId="6" fillId="0" borderId="0" xfId="0" applyFont="1" applyAlignment="1">
      <alignment horizontal="center"/>
    </xf>
    <xf numFmtId="0" fontId="0" fillId="4" borderId="0" xfId="0" applyFill="1"/>
    <xf numFmtId="0" fontId="7" fillId="0" borderId="0" xfId="0" applyFont="1"/>
    <xf numFmtId="0" fontId="7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4" borderId="0" xfId="0" applyNumberFormat="1" applyFill="1"/>
    <xf numFmtId="2" fontId="4" fillId="2" borderId="0" xfId="0" applyNumberFormat="1" applyFont="1" applyFill="1" applyAlignment="1">
      <alignment horizontal="center"/>
    </xf>
    <xf numFmtId="2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horizontal="center"/>
    </xf>
    <xf numFmtId="2" fontId="7" fillId="5" borderId="0" xfId="0" applyNumberFormat="1" applyFont="1" applyFill="1"/>
    <xf numFmtId="9" fontId="1" fillId="6" borderId="0" xfId="1" applyFill="1"/>
    <xf numFmtId="0" fontId="4" fillId="7" borderId="0" xfId="0" applyFont="1" applyFill="1"/>
    <xf numFmtId="2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horizontal="center"/>
    </xf>
    <xf numFmtId="2" fontId="4" fillId="7" borderId="0" xfId="0" applyNumberFormat="1" applyFont="1" applyFill="1" applyAlignment="1">
      <alignment horizontal="center"/>
    </xf>
    <xf numFmtId="2" fontId="0" fillId="0" borderId="0" xfId="0" applyNumberFormat="1"/>
    <xf numFmtId="2" fontId="5" fillId="6" borderId="0" xfId="0" applyNumberFormat="1" applyFont="1" applyFill="1"/>
    <xf numFmtId="2" fontId="0" fillId="0" borderId="0" xfId="0" applyNumberFormat="1" applyFill="1"/>
    <xf numFmtId="2" fontId="7" fillId="0" borderId="0" xfId="0" applyNumberFormat="1" applyFont="1" applyFill="1"/>
    <xf numFmtId="166" fontId="0" fillId="3" borderId="0" xfId="0" applyNumberFormat="1" applyFill="1"/>
    <xf numFmtId="2" fontId="0" fillId="3" borderId="0" xfId="0" applyNumberFormat="1" applyFill="1"/>
    <xf numFmtId="1" fontId="7" fillId="0" borderId="0" xfId="0" applyNumberFormat="1" applyFont="1"/>
  </cellXfs>
  <cellStyles count="6">
    <cellStyle name="Heading" xfId="2" xr:uid="{00000000-0005-0000-0000-000000000000}"/>
    <cellStyle name="Heading1" xfId="3" xr:uid="{00000000-0005-0000-0000-000001000000}"/>
    <cellStyle name="Normal" xfId="0" builtinId="0" customBuiltin="1"/>
    <cellStyle name="Porcentaje" xfId="1" builtinId="5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1400" b="0" i="0" u="none" strike="noStrike" kern="1200" spc="0" baseline="0%">
                <a:solidFill>
                  <a:srgbClr val="595959"/>
                </a:solidFill>
                <a:latin typeface="Calibri"/>
              </a:defRPr>
            </a:pPr>
            <a:r>
              <a:rPr lang="gl-ES" sz="1400" b="0" i="0" u="none" strike="noStrike" kern="1200" cap="none" spc="0" baseline="0%">
                <a:solidFill>
                  <a:srgbClr val="595959"/>
                </a:solidFill>
                <a:uFillTx/>
                <a:latin typeface="Calibri"/>
              </a:rPr>
              <a:t>Requisitos de financiamiento y línea base de costos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Requisitos de Financiamiento</c:v>
          </c:tx>
          <c:spPr>
            <a:solidFill>
              <a:srgbClr val="ED7D31"/>
            </a:solidFill>
            <a:ln>
              <a:noFill/>
            </a:ln>
          </c:spPr>
          <c:invertIfNegative val="0"/>
          <c:val>
            <c:numRef>
              <c:f>Sheet1!$C$36:$U$36</c:f>
              <c:numCache>
                <c:formatCode>General</c:formatCode>
                <c:ptCount val="19"/>
                <c:pt idx="0">
                  <c:v>13612.772222222222</c:v>
                </c:pt>
                <c:pt idx="1">
                  <c:v>13612.772222222222</c:v>
                </c:pt>
                <c:pt idx="2">
                  <c:v>13612.772222222222</c:v>
                </c:pt>
                <c:pt idx="3">
                  <c:v>13612.772222222222</c:v>
                </c:pt>
                <c:pt idx="4">
                  <c:v>13612.772222222222</c:v>
                </c:pt>
                <c:pt idx="5">
                  <c:v>13612.772222222222</c:v>
                </c:pt>
                <c:pt idx="6">
                  <c:v>13612.772222222222</c:v>
                </c:pt>
                <c:pt idx="7">
                  <c:v>13612.772222222222</c:v>
                </c:pt>
                <c:pt idx="8">
                  <c:v>32670.653333333332</c:v>
                </c:pt>
                <c:pt idx="9">
                  <c:v>32670.653333333332</c:v>
                </c:pt>
                <c:pt idx="10">
                  <c:v>32670.653333333332</c:v>
                </c:pt>
                <c:pt idx="11">
                  <c:v>32670.653333333332</c:v>
                </c:pt>
                <c:pt idx="12">
                  <c:v>32670.653333333332</c:v>
                </c:pt>
                <c:pt idx="13">
                  <c:v>32670.653333333332</c:v>
                </c:pt>
                <c:pt idx="14">
                  <c:v>32670.653333333332</c:v>
                </c:pt>
                <c:pt idx="15">
                  <c:v>32670.653333333332</c:v>
                </c:pt>
                <c:pt idx="16">
                  <c:v>32670.653333333332</c:v>
                </c:pt>
                <c:pt idx="17">
                  <c:v>32670.653333333332</c:v>
                </c:pt>
                <c:pt idx="18" formatCode="0.00">
                  <c:v>54451.088888888888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C9-4825-A3B5-442BD4FD6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1963656"/>
        <c:axId val="411959064"/>
      </c:barChart>
      <c:lineChart>
        <c:grouping val="standard"/>
        <c:varyColors val="0"/>
        <c:ser>
          <c:idx val="1"/>
          <c:order val="1"/>
          <c:tx>
            <c:v>Línea base de costos</c:v>
          </c:tx>
          <c:spPr>
            <a:ln w="28575" cap="rnd">
              <a:solidFill>
                <a:srgbClr val="4472C4"/>
              </a:solidFill>
              <a:prstDash val="solid"/>
              <a:round/>
            </a:ln>
          </c:spPr>
          <c:marker>
            <c:symbol val="none"/>
          </c:marker>
          <c:val>
            <c:numRef>
              <c:f>Sheet1!$C$32:$U$32</c:f>
              <c:numCache>
                <c:formatCode>0.00</c:formatCode>
                <c:ptCount val="19"/>
                <c:pt idx="0">
                  <c:v>2891.2222222222226</c:v>
                </c:pt>
                <c:pt idx="1">
                  <c:v>4563.9444444444443</c:v>
                </c:pt>
                <c:pt idx="2">
                  <c:v>5362.9166666666661</c:v>
                </c:pt>
                <c:pt idx="3">
                  <c:v>6461.3888888888878</c:v>
                </c:pt>
                <c:pt idx="4">
                  <c:v>7477.7511111111098</c:v>
                </c:pt>
                <c:pt idx="5">
                  <c:v>8055.4733333333315</c:v>
                </c:pt>
                <c:pt idx="6">
                  <c:v>9284.9205555555545</c:v>
                </c:pt>
                <c:pt idx="7">
                  <c:v>10552.142777777777</c:v>
                </c:pt>
                <c:pt idx="8">
                  <c:v>12826.754999999999</c:v>
                </c:pt>
                <c:pt idx="9">
                  <c:v>14492.660555555556</c:v>
                </c:pt>
                <c:pt idx="10">
                  <c:v>16108.466111111113</c:v>
                </c:pt>
                <c:pt idx="11">
                  <c:v>18935.021666666664</c:v>
                </c:pt>
                <c:pt idx="12">
                  <c:v>21339.452222222215</c:v>
                </c:pt>
                <c:pt idx="13">
                  <c:v>23113.647777777765</c:v>
                </c:pt>
                <c:pt idx="14">
                  <c:v>25638.453333333317</c:v>
                </c:pt>
                <c:pt idx="15">
                  <c:v>28011.508888888868</c:v>
                </c:pt>
                <c:pt idx="16">
                  <c:v>29838.314444444419</c:v>
                </c:pt>
                <c:pt idx="17">
                  <c:v>31422.359999999971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C9-4825-A3B5-442BD4FD6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963656"/>
        <c:axId val="411959064"/>
      </c:lineChart>
      <c:valAx>
        <c:axId val="41195906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gl-ES"/>
          </a:p>
        </c:txPr>
        <c:crossAx val="411963656"/>
        <c:crosses val="autoZero"/>
        <c:crossBetween val="between"/>
      </c:valAx>
      <c:catAx>
        <c:axId val="411963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8" cap="flat">
            <a:solidFill>
              <a:srgbClr val="D9D9D9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%">
                <a:solidFill>
                  <a:srgbClr val="595959"/>
                </a:solidFill>
                <a:latin typeface="Calibri"/>
              </a:defRPr>
            </a:pPr>
            <a:endParaRPr lang="gl-ES"/>
          </a:p>
        </c:txPr>
        <c:crossAx val="411959064"/>
        <c:crosses val="autoZero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%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%">
              <a:solidFill>
                <a:srgbClr val="595959"/>
              </a:solidFill>
              <a:latin typeface="Calibri"/>
            </a:defRPr>
          </a:pPr>
          <a:endParaRPr lang="gl-ES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D9D9D9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%"/>
        </a:lnSpc>
        <a:spcBef>
          <a:spcPts val="0"/>
        </a:spcBef>
        <a:spcAft>
          <a:spcPts val="0"/>
        </a:spcAft>
        <a:tabLst/>
        <a:defRPr lang="es-ES" sz="1000" b="0" i="0" u="none" strike="noStrike" kern="1200" baseline="0%">
          <a:solidFill>
            <a:srgbClr val="000000"/>
          </a:solidFill>
          <a:latin typeface="Calibri"/>
        </a:defRPr>
      </a:pPr>
      <a:endParaRPr lang="gl-E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2</xdr:col>
      <xdr:colOff>545649</xdr:colOff>
      <xdr:row>38</xdr:row>
      <xdr:rowOff>106134</xdr:rowOff>
    </xdr:from>
    <xdr:ext cx="8968471" cy="4718212"/>
    <xdr:graphicFrame macro="">
      <xdr:nvGraphicFramePr>
        <xdr:cNvPr id="2" name="Gráfico 5">
          <a:extLst>
            <a:ext uri="{FF2B5EF4-FFF2-40B4-BE49-F238E27FC236}">
              <a16:creationId xmlns:a16="http://schemas.microsoft.com/office/drawing/2014/main" id="{CB7BCCF2-AC28-4779-BBE1-D5AA90301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one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6"/>
  <sheetViews>
    <sheetView tabSelected="1" topLeftCell="K1" zoomScale="70" zoomScaleNormal="70" workbookViewId="0">
      <selection activeCell="V4" sqref="V4:V9"/>
    </sheetView>
  </sheetViews>
  <sheetFormatPr baseColWidth="10" defaultRowHeight="13.8" x14ac:dyDescent="0.25"/>
  <cols>
    <col min="1" max="1" width="40" customWidth="1"/>
    <col min="2" max="2" width="12.59765625" style="1" customWidth="1"/>
    <col min="3" max="22" width="10.69921875" customWidth="1"/>
    <col min="23" max="23" width="11.19921875" customWidth="1"/>
  </cols>
  <sheetData>
    <row r="2" spans="1:22" x14ac:dyDescent="0.25">
      <c r="A2" s="2" t="s">
        <v>0</v>
      </c>
      <c r="V2" s="3"/>
    </row>
    <row r="3" spans="1:22" x14ac:dyDescent="0.25">
      <c r="B3" s="1" t="s">
        <v>1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V3" s="3"/>
    </row>
    <row r="4" spans="1:22" x14ac:dyDescent="0.25">
      <c r="A4" s="5" t="s">
        <v>2</v>
      </c>
      <c r="B4" s="1">
        <v>12.5</v>
      </c>
      <c r="C4" s="6">
        <v>24</v>
      </c>
      <c r="D4" s="6"/>
      <c r="E4" s="6"/>
      <c r="F4" s="6"/>
      <c r="G4" s="6"/>
      <c r="H4" s="6"/>
      <c r="I4" s="29">
        <v>20.248000000000001</v>
      </c>
      <c r="J4" s="28">
        <v>8.5</v>
      </c>
      <c r="K4" s="6">
        <v>28.24</v>
      </c>
      <c r="L4" s="6">
        <v>12</v>
      </c>
      <c r="M4" s="6">
        <v>3</v>
      </c>
      <c r="N4" s="6">
        <v>54</v>
      </c>
      <c r="O4" s="6">
        <v>24.25</v>
      </c>
      <c r="P4" s="6">
        <v>21.25</v>
      </c>
      <c r="Q4" s="6">
        <v>28</v>
      </c>
      <c r="R4" s="6">
        <v>27.5</v>
      </c>
      <c r="S4" s="6">
        <v>16.25</v>
      </c>
      <c r="T4" s="6">
        <v>0.25</v>
      </c>
      <c r="U4" s="6"/>
      <c r="V4" s="3"/>
    </row>
    <row r="5" spans="1:22" x14ac:dyDescent="0.25">
      <c r="A5" s="5" t="s">
        <v>3</v>
      </c>
      <c r="B5" s="1">
        <v>12.5</v>
      </c>
      <c r="C5" s="6"/>
      <c r="D5" s="6"/>
      <c r="E5" s="6"/>
      <c r="F5" s="6"/>
      <c r="G5" s="6"/>
      <c r="H5" s="6"/>
      <c r="I5" s="6">
        <v>0.25</v>
      </c>
      <c r="J5" s="6">
        <v>8.5</v>
      </c>
      <c r="K5" s="6">
        <v>28.24</v>
      </c>
      <c r="L5" s="6">
        <v>12</v>
      </c>
      <c r="M5" s="6">
        <v>3</v>
      </c>
      <c r="N5" s="6">
        <v>49.5</v>
      </c>
      <c r="O5" s="6">
        <v>23.5</v>
      </c>
      <c r="P5" s="6">
        <v>8.25</v>
      </c>
      <c r="Q5" s="6">
        <v>28</v>
      </c>
      <c r="R5" s="6">
        <v>27.5</v>
      </c>
      <c r="S5" s="6">
        <v>16.25</v>
      </c>
      <c r="T5" s="6">
        <v>0.25</v>
      </c>
      <c r="U5" s="6"/>
      <c r="V5" s="3"/>
    </row>
    <row r="6" spans="1:22" x14ac:dyDescent="0.25">
      <c r="A6" s="5" t="s">
        <v>4</v>
      </c>
      <c r="B6" s="1">
        <v>15</v>
      </c>
      <c r="C6" s="6">
        <v>52.25</v>
      </c>
      <c r="D6" s="6">
        <v>60.25</v>
      </c>
      <c r="E6" s="6">
        <v>31</v>
      </c>
      <c r="F6" s="6">
        <v>12</v>
      </c>
      <c r="G6" s="6">
        <v>22.5</v>
      </c>
      <c r="H6" s="6">
        <v>7.5</v>
      </c>
      <c r="I6" s="6">
        <v>8.75</v>
      </c>
      <c r="J6" s="6">
        <v>38</v>
      </c>
      <c r="K6" s="6">
        <v>39.25</v>
      </c>
      <c r="L6" s="6">
        <v>11.75</v>
      </c>
      <c r="M6" s="6">
        <v>4</v>
      </c>
      <c r="N6" s="6">
        <v>12</v>
      </c>
      <c r="O6" s="6">
        <v>6</v>
      </c>
      <c r="P6" s="6">
        <v>0.25</v>
      </c>
      <c r="Q6" s="6">
        <v>4</v>
      </c>
      <c r="R6" s="6"/>
      <c r="S6" s="6"/>
      <c r="T6" s="6">
        <v>12.25</v>
      </c>
      <c r="U6" s="6"/>
      <c r="V6" s="3"/>
    </row>
    <row r="7" spans="1:22" x14ac:dyDescent="0.25">
      <c r="A7" s="5" t="s">
        <v>5</v>
      </c>
      <c r="B7" s="1">
        <v>15</v>
      </c>
      <c r="C7" s="6">
        <v>24.25</v>
      </c>
      <c r="D7" s="6">
        <v>29.25</v>
      </c>
      <c r="E7" s="6">
        <v>0.25</v>
      </c>
      <c r="F7" s="6">
        <v>14.25</v>
      </c>
      <c r="G7" s="6">
        <v>21.2</v>
      </c>
      <c r="H7" s="6">
        <v>7.5</v>
      </c>
      <c r="I7" s="6">
        <v>32.25</v>
      </c>
      <c r="J7" s="6">
        <v>8.5</v>
      </c>
      <c r="K7" s="6">
        <v>28</v>
      </c>
      <c r="L7" s="6">
        <v>28.24</v>
      </c>
      <c r="M7" s="6">
        <v>32.25</v>
      </c>
      <c r="N7" s="6">
        <v>20.25</v>
      </c>
      <c r="O7" s="6">
        <v>17</v>
      </c>
      <c r="P7" s="6">
        <v>6.5</v>
      </c>
      <c r="Q7" s="6">
        <v>19.25</v>
      </c>
      <c r="R7" s="6">
        <v>25</v>
      </c>
      <c r="S7" s="6">
        <v>20</v>
      </c>
      <c r="T7" s="6">
        <v>35.75</v>
      </c>
      <c r="U7" s="6"/>
      <c r="V7" s="3"/>
    </row>
    <row r="8" spans="1:22" x14ac:dyDescent="0.25">
      <c r="A8" s="5" t="s">
        <v>6</v>
      </c>
      <c r="B8" s="1">
        <v>18</v>
      </c>
      <c r="C8" s="6">
        <v>24</v>
      </c>
      <c r="D8" s="6"/>
      <c r="E8" s="6"/>
      <c r="F8" s="6"/>
      <c r="G8" s="6"/>
      <c r="H8" s="6"/>
      <c r="I8" s="6"/>
      <c r="J8" s="6">
        <v>0.25</v>
      </c>
      <c r="K8" s="6">
        <v>0.25</v>
      </c>
      <c r="L8" s="6">
        <v>0.25</v>
      </c>
      <c r="M8" s="6">
        <v>0.25</v>
      </c>
      <c r="N8" s="6">
        <v>1</v>
      </c>
      <c r="O8" s="6">
        <v>39.25</v>
      </c>
      <c r="P8" s="6">
        <v>30</v>
      </c>
      <c r="Q8" s="6">
        <v>40</v>
      </c>
      <c r="R8" s="6">
        <v>30.5</v>
      </c>
      <c r="S8" s="6">
        <v>20.25</v>
      </c>
      <c r="T8" s="6">
        <v>0.25</v>
      </c>
      <c r="U8" s="6"/>
      <c r="V8" s="3"/>
    </row>
    <row r="9" spans="1:22" x14ac:dyDescent="0.25">
      <c r="A9" s="5" t="s">
        <v>7</v>
      </c>
      <c r="B9" s="1">
        <v>22</v>
      </c>
      <c r="C9" s="6">
        <v>9.75</v>
      </c>
      <c r="D9" s="6">
        <v>1.5</v>
      </c>
      <c r="E9" s="6">
        <v>1.5</v>
      </c>
      <c r="F9" s="6">
        <v>16.25</v>
      </c>
      <c r="G9" s="6">
        <v>0.62</v>
      </c>
      <c r="H9" s="6">
        <v>0.25</v>
      </c>
      <c r="I9" s="6">
        <v>0.5</v>
      </c>
      <c r="J9" s="6">
        <v>0.25</v>
      </c>
      <c r="K9" s="6">
        <v>0.37</v>
      </c>
      <c r="L9" s="6">
        <v>0.5</v>
      </c>
      <c r="M9" s="6">
        <v>11</v>
      </c>
      <c r="N9" s="6">
        <v>12.75</v>
      </c>
      <c r="O9" s="6">
        <v>0.25</v>
      </c>
      <c r="P9" s="6">
        <v>0.62</v>
      </c>
      <c r="Q9" s="6">
        <v>0.25</v>
      </c>
      <c r="R9" s="6">
        <v>0.5</v>
      </c>
      <c r="S9" s="6">
        <v>0.25</v>
      </c>
      <c r="T9" s="6">
        <v>4.67</v>
      </c>
      <c r="U9" s="6"/>
      <c r="V9" s="3"/>
    </row>
    <row r="10" spans="1:22" x14ac:dyDescent="0.25">
      <c r="A10" s="5"/>
      <c r="B10" s="7"/>
      <c r="V10" s="3"/>
    </row>
    <row r="11" spans="1:22" x14ac:dyDescent="0.25">
      <c r="A11" s="5" t="s">
        <v>2</v>
      </c>
      <c r="C11" s="8">
        <f t="shared" ref="C11:T11" si="0">$B4*C4</f>
        <v>300</v>
      </c>
      <c r="D11" s="8">
        <f t="shared" si="0"/>
        <v>0</v>
      </c>
      <c r="E11" s="8">
        <f t="shared" si="0"/>
        <v>0</v>
      </c>
      <c r="F11" s="8">
        <f t="shared" si="0"/>
        <v>0</v>
      </c>
      <c r="G11" s="8">
        <f t="shared" si="0"/>
        <v>0</v>
      </c>
      <c r="H11" s="8">
        <f t="shared" si="0"/>
        <v>0</v>
      </c>
      <c r="I11" s="8">
        <f t="shared" si="0"/>
        <v>253.10000000000002</v>
      </c>
      <c r="J11" s="8">
        <f t="shared" si="0"/>
        <v>106.25</v>
      </c>
      <c r="K11" s="8">
        <f t="shared" si="0"/>
        <v>353</v>
      </c>
      <c r="L11" s="8">
        <f t="shared" si="0"/>
        <v>150</v>
      </c>
      <c r="M11" s="8">
        <f t="shared" si="0"/>
        <v>37.5</v>
      </c>
      <c r="N11" s="8">
        <f t="shared" si="0"/>
        <v>675</v>
      </c>
      <c r="O11" s="8">
        <f t="shared" si="0"/>
        <v>303.125</v>
      </c>
      <c r="P11" s="8">
        <f t="shared" si="0"/>
        <v>265.625</v>
      </c>
      <c r="Q11" s="8">
        <f t="shared" si="0"/>
        <v>350</v>
      </c>
      <c r="R11" s="8">
        <f t="shared" si="0"/>
        <v>343.75</v>
      </c>
      <c r="S11" s="8">
        <f t="shared" si="0"/>
        <v>203.125</v>
      </c>
      <c r="T11" s="8">
        <f t="shared" si="0"/>
        <v>3.125</v>
      </c>
      <c r="U11" s="8"/>
      <c r="V11" s="3"/>
    </row>
    <row r="12" spans="1:22" x14ac:dyDescent="0.25">
      <c r="A12" s="5" t="s">
        <v>3</v>
      </c>
      <c r="C12" s="8">
        <f t="shared" ref="C12:T12" si="1">$B5*C5</f>
        <v>0</v>
      </c>
      <c r="D12" s="8">
        <f t="shared" si="1"/>
        <v>0</v>
      </c>
      <c r="E12" s="8">
        <f t="shared" si="1"/>
        <v>0</v>
      </c>
      <c r="F12" s="8">
        <f t="shared" si="1"/>
        <v>0</v>
      </c>
      <c r="G12" s="8">
        <f t="shared" si="1"/>
        <v>0</v>
      </c>
      <c r="H12" s="8">
        <f t="shared" si="1"/>
        <v>0</v>
      </c>
      <c r="I12" s="8">
        <f t="shared" si="1"/>
        <v>3.125</v>
      </c>
      <c r="J12" s="8">
        <f t="shared" si="1"/>
        <v>106.25</v>
      </c>
      <c r="K12" s="8">
        <f t="shared" si="1"/>
        <v>353</v>
      </c>
      <c r="L12" s="8">
        <f t="shared" si="1"/>
        <v>150</v>
      </c>
      <c r="M12" s="8">
        <f t="shared" si="1"/>
        <v>37.5</v>
      </c>
      <c r="N12" s="8">
        <f t="shared" si="1"/>
        <v>618.75</v>
      </c>
      <c r="O12" s="8">
        <f t="shared" si="1"/>
        <v>293.75</v>
      </c>
      <c r="P12" s="8">
        <f t="shared" si="1"/>
        <v>103.125</v>
      </c>
      <c r="Q12" s="8">
        <f t="shared" si="1"/>
        <v>350</v>
      </c>
      <c r="R12" s="8">
        <f t="shared" si="1"/>
        <v>343.75</v>
      </c>
      <c r="S12" s="8">
        <f t="shared" si="1"/>
        <v>203.125</v>
      </c>
      <c r="T12" s="8">
        <f t="shared" si="1"/>
        <v>3.125</v>
      </c>
      <c r="U12" s="8"/>
      <c r="V12" s="3"/>
    </row>
    <row r="13" spans="1:22" x14ac:dyDescent="0.25">
      <c r="A13" s="5" t="s">
        <v>4</v>
      </c>
      <c r="C13" s="8">
        <f t="shared" ref="C13:T13" si="2">$B6*C6</f>
        <v>783.75</v>
      </c>
      <c r="D13" s="8">
        <f t="shared" si="2"/>
        <v>903.75</v>
      </c>
      <c r="E13" s="8">
        <f t="shared" si="2"/>
        <v>465</v>
      </c>
      <c r="F13" s="8">
        <f t="shared" si="2"/>
        <v>180</v>
      </c>
      <c r="G13" s="8">
        <f t="shared" si="2"/>
        <v>337.5</v>
      </c>
      <c r="H13" s="8">
        <f t="shared" si="2"/>
        <v>112.5</v>
      </c>
      <c r="I13" s="8">
        <f t="shared" si="2"/>
        <v>131.25</v>
      </c>
      <c r="J13" s="8">
        <f t="shared" si="2"/>
        <v>570</v>
      </c>
      <c r="K13" s="8">
        <f t="shared" si="2"/>
        <v>588.75</v>
      </c>
      <c r="L13" s="8">
        <f t="shared" si="2"/>
        <v>176.25</v>
      </c>
      <c r="M13" s="8">
        <f t="shared" si="2"/>
        <v>60</v>
      </c>
      <c r="N13" s="8">
        <f t="shared" si="2"/>
        <v>180</v>
      </c>
      <c r="O13" s="8">
        <f t="shared" si="2"/>
        <v>90</v>
      </c>
      <c r="P13" s="8">
        <f t="shared" si="2"/>
        <v>3.75</v>
      </c>
      <c r="Q13" s="8">
        <f t="shared" si="2"/>
        <v>60</v>
      </c>
      <c r="R13" s="8">
        <f t="shared" si="2"/>
        <v>0</v>
      </c>
      <c r="S13" s="8">
        <f t="shared" si="2"/>
        <v>0</v>
      </c>
      <c r="T13" s="8">
        <f t="shared" si="2"/>
        <v>183.75</v>
      </c>
      <c r="U13" s="8"/>
      <c r="V13" s="3"/>
    </row>
    <row r="14" spans="1:22" x14ac:dyDescent="0.25">
      <c r="A14" s="5" t="s">
        <v>5</v>
      </c>
      <c r="C14" s="8">
        <f t="shared" ref="C14:T14" si="3">$B7*C7</f>
        <v>363.75</v>
      </c>
      <c r="D14" s="8">
        <f t="shared" si="3"/>
        <v>438.75</v>
      </c>
      <c r="E14" s="8">
        <f t="shared" si="3"/>
        <v>3.75</v>
      </c>
      <c r="F14" s="8">
        <f t="shared" si="3"/>
        <v>213.75</v>
      </c>
      <c r="G14" s="8">
        <f t="shared" si="3"/>
        <v>318</v>
      </c>
      <c r="H14" s="8">
        <f t="shared" si="3"/>
        <v>112.5</v>
      </c>
      <c r="I14" s="8">
        <f t="shared" si="3"/>
        <v>483.75</v>
      </c>
      <c r="J14" s="8">
        <f t="shared" si="3"/>
        <v>127.5</v>
      </c>
      <c r="K14" s="8">
        <f t="shared" si="3"/>
        <v>420</v>
      </c>
      <c r="L14" s="8">
        <f t="shared" si="3"/>
        <v>423.59999999999997</v>
      </c>
      <c r="M14" s="8">
        <f t="shared" si="3"/>
        <v>483.75</v>
      </c>
      <c r="N14" s="8">
        <f t="shared" si="3"/>
        <v>303.75</v>
      </c>
      <c r="O14" s="8">
        <f t="shared" si="3"/>
        <v>255</v>
      </c>
      <c r="P14" s="8">
        <f t="shared" si="3"/>
        <v>97.5</v>
      </c>
      <c r="Q14" s="8">
        <f t="shared" si="3"/>
        <v>288.75</v>
      </c>
      <c r="R14" s="8">
        <f t="shared" si="3"/>
        <v>375</v>
      </c>
      <c r="S14" s="8">
        <f t="shared" si="3"/>
        <v>300</v>
      </c>
      <c r="T14" s="8">
        <f t="shared" si="3"/>
        <v>536.25</v>
      </c>
      <c r="U14" s="8"/>
      <c r="V14" s="3"/>
    </row>
    <row r="15" spans="1:22" x14ac:dyDescent="0.25">
      <c r="A15" s="5" t="s">
        <v>6</v>
      </c>
      <c r="C15" s="8">
        <f t="shared" ref="C15:T15" si="4">$B8*C8</f>
        <v>432</v>
      </c>
      <c r="D15" s="8">
        <f t="shared" si="4"/>
        <v>0</v>
      </c>
      <c r="E15" s="8">
        <f t="shared" si="4"/>
        <v>0</v>
      </c>
      <c r="F15" s="8">
        <f t="shared" si="4"/>
        <v>0</v>
      </c>
      <c r="G15" s="8">
        <f t="shared" si="4"/>
        <v>0</v>
      </c>
      <c r="H15" s="8">
        <f t="shared" si="4"/>
        <v>0</v>
      </c>
      <c r="I15" s="8">
        <f t="shared" si="4"/>
        <v>0</v>
      </c>
      <c r="J15" s="8">
        <f t="shared" si="4"/>
        <v>4.5</v>
      </c>
      <c r="K15" s="8">
        <f t="shared" si="4"/>
        <v>4.5</v>
      </c>
      <c r="L15" s="8">
        <f t="shared" si="4"/>
        <v>4.5</v>
      </c>
      <c r="M15" s="8">
        <f t="shared" si="4"/>
        <v>4.5</v>
      </c>
      <c r="N15" s="8">
        <f t="shared" si="4"/>
        <v>18</v>
      </c>
      <c r="O15" s="8">
        <f t="shared" si="4"/>
        <v>706.5</v>
      </c>
      <c r="P15" s="8">
        <f t="shared" si="4"/>
        <v>540</v>
      </c>
      <c r="Q15" s="8">
        <f t="shared" si="4"/>
        <v>720</v>
      </c>
      <c r="R15" s="8">
        <f t="shared" si="4"/>
        <v>549</v>
      </c>
      <c r="S15" s="8">
        <f t="shared" si="4"/>
        <v>364.5</v>
      </c>
      <c r="T15" s="8">
        <f t="shared" si="4"/>
        <v>4.5</v>
      </c>
      <c r="U15" s="8"/>
    </row>
    <row r="16" spans="1:22" x14ac:dyDescent="0.25">
      <c r="A16" s="5" t="s">
        <v>7</v>
      </c>
      <c r="C16" s="8">
        <f t="shared" ref="C16:T16" si="5">$B9*C9</f>
        <v>214.5</v>
      </c>
      <c r="D16" s="8">
        <f t="shared" si="5"/>
        <v>33</v>
      </c>
      <c r="E16" s="8">
        <f t="shared" si="5"/>
        <v>33</v>
      </c>
      <c r="F16" s="8">
        <f t="shared" si="5"/>
        <v>357.5</v>
      </c>
      <c r="G16" s="8">
        <f t="shared" si="5"/>
        <v>13.64</v>
      </c>
      <c r="H16" s="8">
        <f t="shared" si="5"/>
        <v>5.5</v>
      </c>
      <c r="I16" s="8">
        <f t="shared" si="5"/>
        <v>11</v>
      </c>
      <c r="J16" s="8">
        <f t="shared" si="5"/>
        <v>5.5</v>
      </c>
      <c r="K16" s="8">
        <f t="shared" si="5"/>
        <v>8.14</v>
      </c>
      <c r="L16" s="8">
        <f t="shared" si="5"/>
        <v>11</v>
      </c>
      <c r="M16" s="8">
        <f t="shared" si="5"/>
        <v>242</v>
      </c>
      <c r="N16" s="8">
        <f t="shared" si="5"/>
        <v>280.5</v>
      </c>
      <c r="O16" s="8">
        <f t="shared" si="5"/>
        <v>5.5</v>
      </c>
      <c r="P16" s="8">
        <f t="shared" si="5"/>
        <v>13.64</v>
      </c>
      <c r="Q16" s="8">
        <f t="shared" si="5"/>
        <v>5.5</v>
      </c>
      <c r="R16" s="8">
        <f t="shared" si="5"/>
        <v>11</v>
      </c>
      <c r="S16" s="8">
        <f t="shared" si="5"/>
        <v>5.5</v>
      </c>
      <c r="T16" s="8">
        <f t="shared" si="5"/>
        <v>102.74</v>
      </c>
      <c r="U16" s="8"/>
    </row>
    <row r="17" spans="1:22" x14ac:dyDescent="0.25">
      <c r="V17" s="9"/>
    </row>
    <row r="18" spans="1:22" x14ac:dyDescent="0.25">
      <c r="A18" s="5" t="s">
        <v>8</v>
      </c>
      <c r="C18">
        <f t="shared" ref="C18:U18" si="6">SUM(C11:C16)</f>
        <v>2094</v>
      </c>
      <c r="D18">
        <f t="shared" si="6"/>
        <v>1375.5</v>
      </c>
      <c r="E18">
        <f t="shared" si="6"/>
        <v>501.75</v>
      </c>
      <c r="F18">
        <f t="shared" si="6"/>
        <v>751.25</v>
      </c>
      <c r="G18">
        <f t="shared" si="6"/>
        <v>669.14</v>
      </c>
      <c r="H18">
        <f t="shared" si="6"/>
        <v>230.5</v>
      </c>
      <c r="I18">
        <f t="shared" si="6"/>
        <v>882.22500000000002</v>
      </c>
      <c r="J18">
        <f t="shared" si="6"/>
        <v>920</v>
      </c>
      <c r="K18">
        <f t="shared" si="6"/>
        <v>1727.39</v>
      </c>
      <c r="L18">
        <f t="shared" si="6"/>
        <v>915.34999999999991</v>
      </c>
      <c r="M18">
        <f t="shared" si="6"/>
        <v>865.25</v>
      </c>
      <c r="N18">
        <f t="shared" si="6"/>
        <v>2076</v>
      </c>
      <c r="O18">
        <f t="shared" si="6"/>
        <v>1653.875</v>
      </c>
      <c r="P18">
        <f t="shared" si="6"/>
        <v>1023.64</v>
      </c>
      <c r="Q18">
        <f t="shared" si="6"/>
        <v>1774.25</v>
      </c>
      <c r="R18">
        <f t="shared" si="6"/>
        <v>1622.5</v>
      </c>
      <c r="S18">
        <f t="shared" si="6"/>
        <v>1076.25</v>
      </c>
      <c r="T18">
        <f t="shared" si="6"/>
        <v>833.49</v>
      </c>
      <c r="U18">
        <f t="shared" si="6"/>
        <v>0</v>
      </c>
    </row>
    <row r="19" spans="1:22" x14ac:dyDescent="0.25">
      <c r="A19" s="9" t="s">
        <v>9</v>
      </c>
      <c r="B19" s="10"/>
      <c r="C19" s="9">
        <f>C18</f>
        <v>2094</v>
      </c>
      <c r="D19" s="9">
        <f t="shared" ref="D19:U19" si="7">D18+C19</f>
        <v>3469.5</v>
      </c>
      <c r="E19" s="9">
        <f t="shared" si="7"/>
        <v>3971.25</v>
      </c>
      <c r="F19" s="9">
        <f t="shared" si="7"/>
        <v>4722.5</v>
      </c>
      <c r="G19" s="9">
        <f t="shared" si="7"/>
        <v>5391.64</v>
      </c>
      <c r="H19" s="9">
        <f t="shared" si="7"/>
        <v>5622.14</v>
      </c>
      <c r="I19" s="9">
        <f t="shared" si="7"/>
        <v>6504.3650000000007</v>
      </c>
      <c r="J19" s="9">
        <f t="shared" si="7"/>
        <v>7424.3650000000007</v>
      </c>
      <c r="K19" s="9">
        <f t="shared" si="7"/>
        <v>9151.755000000001</v>
      </c>
      <c r="L19" s="9">
        <f t="shared" si="7"/>
        <v>10067.105000000001</v>
      </c>
      <c r="M19" s="9">
        <f t="shared" si="7"/>
        <v>10932.355000000001</v>
      </c>
      <c r="N19" s="9">
        <f t="shared" si="7"/>
        <v>13008.355000000001</v>
      </c>
      <c r="O19" s="9">
        <f t="shared" si="7"/>
        <v>14662.230000000001</v>
      </c>
      <c r="P19" s="9">
        <f t="shared" si="7"/>
        <v>15685.87</v>
      </c>
      <c r="Q19" s="9">
        <f t="shared" si="7"/>
        <v>17460.120000000003</v>
      </c>
      <c r="R19" s="9">
        <f t="shared" si="7"/>
        <v>19082.620000000003</v>
      </c>
      <c r="S19" s="9">
        <f t="shared" si="7"/>
        <v>20158.870000000003</v>
      </c>
      <c r="T19" s="9">
        <f t="shared" si="7"/>
        <v>20992.360000000004</v>
      </c>
      <c r="U19" s="30">
        <f t="shared" si="7"/>
        <v>20992.360000000004</v>
      </c>
    </row>
    <row r="21" spans="1:22" x14ac:dyDescent="0.25">
      <c r="A21" s="2" t="s">
        <v>10</v>
      </c>
      <c r="B21" s="11">
        <f>SUM(C22:T23)</f>
        <v>2330</v>
      </c>
    </row>
    <row r="22" spans="1:22" x14ac:dyDescent="0.25">
      <c r="A22" t="s">
        <v>11</v>
      </c>
      <c r="B22" s="1">
        <v>500</v>
      </c>
      <c r="C22" s="12">
        <f>500/18</f>
        <v>27.777777777777779</v>
      </c>
      <c r="D22" s="12">
        <f t="shared" ref="D22:T22" si="8">500/18</f>
        <v>27.777777777777779</v>
      </c>
      <c r="E22" s="12">
        <f t="shared" si="8"/>
        <v>27.777777777777779</v>
      </c>
      <c r="F22" s="12">
        <f t="shared" si="8"/>
        <v>27.777777777777779</v>
      </c>
      <c r="G22" s="12">
        <f t="shared" si="8"/>
        <v>27.777777777777779</v>
      </c>
      <c r="H22" s="12">
        <f t="shared" si="8"/>
        <v>27.777777777777779</v>
      </c>
      <c r="I22" s="12">
        <f t="shared" si="8"/>
        <v>27.777777777777779</v>
      </c>
      <c r="J22" s="12">
        <f t="shared" si="8"/>
        <v>27.777777777777779</v>
      </c>
      <c r="K22" s="12">
        <f t="shared" si="8"/>
        <v>27.777777777777779</v>
      </c>
      <c r="L22" s="12">
        <f t="shared" si="8"/>
        <v>27.777777777777779</v>
      </c>
      <c r="M22" s="12">
        <f t="shared" si="8"/>
        <v>27.777777777777779</v>
      </c>
      <c r="N22" s="12">
        <f t="shared" si="8"/>
        <v>27.777777777777779</v>
      </c>
      <c r="O22" s="12">
        <f t="shared" si="8"/>
        <v>27.777777777777779</v>
      </c>
      <c r="P22" s="12">
        <f t="shared" si="8"/>
        <v>27.777777777777779</v>
      </c>
      <c r="Q22" s="12">
        <f t="shared" si="8"/>
        <v>27.777777777777779</v>
      </c>
      <c r="R22" s="12">
        <f t="shared" si="8"/>
        <v>27.777777777777779</v>
      </c>
      <c r="S22" s="12">
        <f t="shared" si="8"/>
        <v>27.777777777777779</v>
      </c>
      <c r="T22" s="12">
        <f t="shared" si="8"/>
        <v>27.777777777777779</v>
      </c>
    </row>
    <row r="23" spans="1:22" x14ac:dyDescent="0.25">
      <c r="A23" t="s">
        <v>12</v>
      </c>
      <c r="B23" s="1">
        <v>1830</v>
      </c>
      <c r="C23" s="12"/>
      <c r="D23" s="12"/>
      <c r="E23" s="12"/>
      <c r="F23" s="12"/>
      <c r="G23" s="12"/>
      <c r="H23" s="12"/>
      <c r="I23" s="12"/>
      <c r="J23" s="12"/>
      <c r="K23" s="12"/>
      <c r="L23" s="12">
        <f>1830/9</f>
        <v>203.33333333333334</v>
      </c>
      <c r="M23" s="12">
        <f t="shared" ref="M23:T23" si="9">1830/9</f>
        <v>203.33333333333334</v>
      </c>
      <c r="N23" s="12">
        <f t="shared" si="9"/>
        <v>203.33333333333334</v>
      </c>
      <c r="O23" s="12">
        <f t="shared" si="9"/>
        <v>203.33333333333334</v>
      </c>
      <c r="P23" s="12">
        <f t="shared" si="9"/>
        <v>203.33333333333334</v>
      </c>
      <c r="Q23" s="12">
        <f t="shared" si="9"/>
        <v>203.33333333333334</v>
      </c>
      <c r="R23" s="12">
        <f t="shared" si="9"/>
        <v>203.33333333333334</v>
      </c>
      <c r="S23" s="12">
        <f t="shared" si="9"/>
        <v>203.33333333333334</v>
      </c>
      <c r="T23" s="12">
        <f t="shared" si="9"/>
        <v>203.33333333333334</v>
      </c>
    </row>
    <row r="24" spans="1:22" x14ac:dyDescent="0.25">
      <c r="A24" s="2" t="s">
        <v>13</v>
      </c>
      <c r="B24" s="11">
        <f>SUM(C25:T29)</f>
        <v>8099.9999999999982</v>
      </c>
    </row>
    <row r="25" spans="1:22" x14ac:dyDescent="0.25">
      <c r="A25" t="s">
        <v>14</v>
      </c>
      <c r="B25" s="1">
        <v>4000</v>
      </c>
      <c r="C25" s="12">
        <f>1000/8</f>
        <v>125</v>
      </c>
      <c r="D25" s="12">
        <f t="shared" ref="D25:J25" si="10">1000/8</f>
        <v>125</v>
      </c>
      <c r="E25" s="12">
        <f t="shared" si="10"/>
        <v>125</v>
      </c>
      <c r="F25" s="12">
        <f t="shared" si="10"/>
        <v>125</v>
      </c>
      <c r="G25" s="12">
        <f t="shared" si="10"/>
        <v>125</v>
      </c>
      <c r="H25" s="12">
        <f t="shared" si="10"/>
        <v>125</v>
      </c>
      <c r="I25" s="12">
        <f t="shared" si="10"/>
        <v>125</v>
      </c>
      <c r="J25" s="12">
        <f t="shared" si="10"/>
        <v>125</v>
      </c>
      <c r="K25" s="12">
        <f>3000/10</f>
        <v>300</v>
      </c>
      <c r="L25" s="12">
        <f t="shared" ref="L25:T25" si="11">3000/10</f>
        <v>300</v>
      </c>
      <c r="M25" s="12">
        <f t="shared" si="11"/>
        <v>300</v>
      </c>
      <c r="N25" s="12">
        <f t="shared" si="11"/>
        <v>300</v>
      </c>
      <c r="O25" s="12">
        <f t="shared" si="11"/>
        <v>300</v>
      </c>
      <c r="P25" s="12">
        <f t="shared" si="11"/>
        <v>300</v>
      </c>
      <c r="Q25" s="12">
        <f t="shared" si="11"/>
        <v>300</v>
      </c>
      <c r="R25" s="12">
        <f t="shared" si="11"/>
        <v>300</v>
      </c>
      <c r="S25" s="12">
        <f t="shared" si="11"/>
        <v>300</v>
      </c>
      <c r="T25" s="12">
        <f t="shared" si="11"/>
        <v>300</v>
      </c>
      <c r="U25" s="24"/>
    </row>
    <row r="26" spans="1:22" x14ac:dyDescent="0.25">
      <c r="A26" t="s">
        <v>15</v>
      </c>
      <c r="B26" s="1">
        <v>2000</v>
      </c>
      <c r="C26" s="12">
        <f>2000/18</f>
        <v>111.11111111111111</v>
      </c>
      <c r="D26" s="12">
        <f t="shared" ref="D26:T26" si="12">2000/18</f>
        <v>111.11111111111111</v>
      </c>
      <c r="E26" s="12">
        <f t="shared" si="12"/>
        <v>111.11111111111111</v>
      </c>
      <c r="F26" s="12">
        <f t="shared" si="12"/>
        <v>111.11111111111111</v>
      </c>
      <c r="G26" s="12">
        <f t="shared" si="12"/>
        <v>111.11111111111111</v>
      </c>
      <c r="H26" s="12">
        <f t="shared" si="12"/>
        <v>111.11111111111111</v>
      </c>
      <c r="I26" s="12">
        <f t="shared" si="12"/>
        <v>111.11111111111111</v>
      </c>
      <c r="J26" s="12">
        <f t="shared" si="12"/>
        <v>111.11111111111111</v>
      </c>
      <c r="K26" s="12">
        <f t="shared" si="12"/>
        <v>111.11111111111111</v>
      </c>
      <c r="L26" s="12">
        <f t="shared" si="12"/>
        <v>111.11111111111111</v>
      </c>
      <c r="M26" s="12">
        <f t="shared" si="12"/>
        <v>111.11111111111111</v>
      </c>
      <c r="N26" s="12">
        <f t="shared" si="12"/>
        <v>111.11111111111111</v>
      </c>
      <c r="O26" s="12">
        <f t="shared" si="12"/>
        <v>111.11111111111111</v>
      </c>
      <c r="P26" s="12">
        <f t="shared" si="12"/>
        <v>111.11111111111111</v>
      </c>
      <c r="Q26" s="12">
        <f t="shared" si="12"/>
        <v>111.11111111111111</v>
      </c>
      <c r="R26" s="12">
        <f t="shared" si="12"/>
        <v>111.11111111111111</v>
      </c>
      <c r="S26" s="12">
        <f t="shared" si="12"/>
        <v>111.11111111111111</v>
      </c>
      <c r="T26" s="12">
        <f t="shared" si="12"/>
        <v>111.11111111111111</v>
      </c>
      <c r="U26" s="24"/>
    </row>
    <row r="27" spans="1:22" x14ac:dyDescent="0.25">
      <c r="A27" t="s">
        <v>18</v>
      </c>
      <c r="B27" s="1">
        <v>1000</v>
      </c>
      <c r="C27" s="12"/>
      <c r="D27" s="12"/>
      <c r="E27" s="12"/>
      <c r="F27" s="12">
        <f t="shared" ref="F27:I27" si="13">250/5</f>
        <v>50</v>
      </c>
      <c r="G27" s="12">
        <f t="shared" si="13"/>
        <v>50</v>
      </c>
      <c r="H27" s="12">
        <f t="shared" si="13"/>
        <v>50</v>
      </c>
      <c r="I27" s="12">
        <f t="shared" si="13"/>
        <v>50</v>
      </c>
      <c r="J27" s="12">
        <f>250/5</f>
        <v>50</v>
      </c>
      <c r="K27" s="12">
        <f>750/10</f>
        <v>75</v>
      </c>
      <c r="L27" s="12">
        <f t="shared" ref="L27:T27" si="14">750/10</f>
        <v>75</v>
      </c>
      <c r="M27" s="12">
        <f t="shared" si="14"/>
        <v>75</v>
      </c>
      <c r="N27" s="12">
        <f t="shared" si="14"/>
        <v>75</v>
      </c>
      <c r="O27" s="12">
        <f t="shared" si="14"/>
        <v>75</v>
      </c>
      <c r="P27" s="12">
        <f t="shared" si="14"/>
        <v>75</v>
      </c>
      <c r="Q27" s="12">
        <f t="shared" si="14"/>
        <v>75</v>
      </c>
      <c r="R27" s="12">
        <f t="shared" si="14"/>
        <v>75</v>
      </c>
      <c r="S27" s="12">
        <f t="shared" si="14"/>
        <v>75</v>
      </c>
      <c r="T27" s="12">
        <f t="shared" si="14"/>
        <v>75</v>
      </c>
      <c r="U27" s="24"/>
    </row>
    <row r="28" spans="1:22" x14ac:dyDescent="0.25">
      <c r="A28" t="s">
        <v>19</v>
      </c>
      <c r="B28" s="1">
        <v>500</v>
      </c>
      <c r="C28" s="12">
        <v>500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24"/>
    </row>
    <row r="29" spans="1:22" x14ac:dyDescent="0.25">
      <c r="A29" t="s">
        <v>20</v>
      </c>
      <c r="B29" s="1">
        <v>600</v>
      </c>
      <c r="C29" s="12">
        <f>600/18</f>
        <v>33.333333333333336</v>
      </c>
      <c r="D29" s="12">
        <f t="shared" ref="D29:T29" si="15">600/18</f>
        <v>33.333333333333336</v>
      </c>
      <c r="E29" s="12">
        <f t="shared" si="15"/>
        <v>33.333333333333336</v>
      </c>
      <c r="F29" s="12">
        <f t="shared" si="15"/>
        <v>33.333333333333336</v>
      </c>
      <c r="G29" s="12">
        <f t="shared" si="15"/>
        <v>33.333333333333336</v>
      </c>
      <c r="H29" s="12">
        <f t="shared" si="15"/>
        <v>33.333333333333336</v>
      </c>
      <c r="I29" s="12">
        <f t="shared" si="15"/>
        <v>33.333333333333336</v>
      </c>
      <c r="J29" s="12">
        <f t="shared" si="15"/>
        <v>33.333333333333336</v>
      </c>
      <c r="K29" s="12">
        <f t="shared" si="15"/>
        <v>33.333333333333336</v>
      </c>
      <c r="L29" s="12">
        <f t="shared" si="15"/>
        <v>33.333333333333336</v>
      </c>
      <c r="M29" s="12">
        <f t="shared" si="15"/>
        <v>33.333333333333336</v>
      </c>
      <c r="N29" s="12">
        <f t="shared" si="15"/>
        <v>33.333333333333336</v>
      </c>
      <c r="O29" s="12">
        <f t="shared" si="15"/>
        <v>33.333333333333336</v>
      </c>
      <c r="P29" s="12">
        <f t="shared" si="15"/>
        <v>33.333333333333336</v>
      </c>
      <c r="Q29" s="12">
        <f t="shared" si="15"/>
        <v>33.333333333333336</v>
      </c>
      <c r="R29" s="12">
        <f t="shared" si="15"/>
        <v>33.333333333333336</v>
      </c>
      <c r="S29" s="12">
        <f t="shared" si="15"/>
        <v>33.333333333333336</v>
      </c>
      <c r="T29" s="12">
        <f t="shared" si="15"/>
        <v>33.333333333333336</v>
      </c>
      <c r="U29" s="24"/>
    </row>
    <row r="31" spans="1:22" x14ac:dyDescent="0.25">
      <c r="A31" s="2" t="s">
        <v>16</v>
      </c>
      <c r="B31" s="13">
        <f>SUM(U19,B21,B24)</f>
        <v>31422.36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26"/>
    </row>
    <row r="32" spans="1:22" x14ac:dyDescent="0.25">
      <c r="A32" s="15" t="s">
        <v>9</v>
      </c>
      <c r="B32" s="16"/>
      <c r="C32" s="17">
        <f>SUM(C19,C22:C23,C25:C29)</f>
        <v>2891.2222222222226</v>
      </c>
      <c r="D32" s="17">
        <f>SUM(C32,D18,D22:D23,D25:D29)</f>
        <v>4563.9444444444443</v>
      </c>
      <c r="E32" s="17">
        <f t="shared" ref="E32:S32" si="16">SUM(D32,E18,E22:E23,E25:E29)</f>
        <v>5362.9166666666661</v>
      </c>
      <c r="F32" s="17">
        <f t="shared" si="16"/>
        <v>6461.3888888888878</v>
      </c>
      <c r="G32" s="17">
        <f t="shared" si="16"/>
        <v>7477.7511111111098</v>
      </c>
      <c r="H32" s="17">
        <f t="shared" si="16"/>
        <v>8055.4733333333315</v>
      </c>
      <c r="I32" s="17">
        <f t="shared" si="16"/>
        <v>9284.9205555555545</v>
      </c>
      <c r="J32" s="17">
        <f t="shared" si="16"/>
        <v>10552.142777777777</v>
      </c>
      <c r="K32" s="17">
        <f t="shared" si="16"/>
        <v>12826.754999999999</v>
      </c>
      <c r="L32" s="17">
        <f t="shared" si="16"/>
        <v>14492.660555555556</v>
      </c>
      <c r="M32" s="17">
        <f t="shared" si="16"/>
        <v>16108.466111111113</v>
      </c>
      <c r="N32" s="17">
        <f t="shared" si="16"/>
        <v>18935.021666666664</v>
      </c>
      <c r="O32" s="17">
        <f t="shared" si="16"/>
        <v>21339.452222222215</v>
      </c>
      <c r="P32" s="17">
        <f t="shared" si="16"/>
        <v>23113.647777777765</v>
      </c>
      <c r="Q32" s="17">
        <f t="shared" si="16"/>
        <v>25638.453333333317</v>
      </c>
      <c r="R32" s="17">
        <f t="shared" si="16"/>
        <v>28011.508888888868</v>
      </c>
      <c r="S32" s="17">
        <f t="shared" si="16"/>
        <v>29838.314444444419</v>
      </c>
      <c r="T32" s="17">
        <f>SUM(S32,T18,T22:T23,T25:T29)</f>
        <v>31422.359999999971</v>
      </c>
      <c r="U32" s="27"/>
    </row>
    <row r="34" spans="1:21" x14ac:dyDescent="0.25">
      <c r="C34" s="18">
        <v>0.25</v>
      </c>
      <c r="K34" s="18">
        <v>0.35</v>
      </c>
      <c r="U34" s="18">
        <v>0.4</v>
      </c>
    </row>
    <row r="35" spans="1:21" x14ac:dyDescent="0.25">
      <c r="A35" s="19" t="s">
        <v>17</v>
      </c>
      <c r="B35" s="23">
        <v>54451.088888888888</v>
      </c>
      <c r="C35" s="20">
        <f>B35*C34</f>
        <v>13612.772222222222</v>
      </c>
      <c r="D35" s="21"/>
      <c r="E35" s="21"/>
      <c r="F35" s="21"/>
      <c r="G35" s="21"/>
      <c r="H35" s="21"/>
      <c r="I35" s="21"/>
      <c r="J35" s="21"/>
      <c r="K35" s="20">
        <f>B35*K34</f>
        <v>19057.88111111111</v>
      </c>
      <c r="L35" s="21"/>
      <c r="M35" s="21"/>
      <c r="N35" s="21"/>
      <c r="O35" s="21"/>
      <c r="P35" s="21"/>
      <c r="Q35" s="21"/>
      <c r="R35" s="21"/>
      <c r="S35" s="21"/>
      <c r="T35" s="21"/>
      <c r="U35" s="20">
        <f>B35*U34</f>
        <v>21780.435555555556</v>
      </c>
    </row>
    <row r="36" spans="1:21" x14ac:dyDescent="0.25">
      <c r="A36" s="21" t="s">
        <v>9</v>
      </c>
      <c r="B36" s="22"/>
      <c r="C36" s="21">
        <f>C35</f>
        <v>13612.772222222222</v>
      </c>
      <c r="D36" s="21">
        <f t="shared" ref="D36:U36" si="17">D35+C36</f>
        <v>13612.772222222222</v>
      </c>
      <c r="E36" s="21">
        <f t="shared" si="17"/>
        <v>13612.772222222222</v>
      </c>
      <c r="F36" s="21">
        <f t="shared" si="17"/>
        <v>13612.772222222222</v>
      </c>
      <c r="G36" s="21">
        <f t="shared" si="17"/>
        <v>13612.772222222222</v>
      </c>
      <c r="H36" s="21">
        <f t="shared" si="17"/>
        <v>13612.772222222222</v>
      </c>
      <c r="I36" s="21">
        <f t="shared" si="17"/>
        <v>13612.772222222222</v>
      </c>
      <c r="J36" s="21">
        <f t="shared" si="17"/>
        <v>13612.772222222222</v>
      </c>
      <c r="K36" s="21">
        <f t="shared" si="17"/>
        <v>32670.653333333332</v>
      </c>
      <c r="L36" s="21">
        <f t="shared" si="17"/>
        <v>32670.653333333332</v>
      </c>
      <c r="M36" s="21">
        <f t="shared" si="17"/>
        <v>32670.653333333332</v>
      </c>
      <c r="N36" s="21">
        <f t="shared" si="17"/>
        <v>32670.653333333332</v>
      </c>
      <c r="O36" s="21">
        <f t="shared" si="17"/>
        <v>32670.653333333332</v>
      </c>
      <c r="P36" s="21">
        <f t="shared" si="17"/>
        <v>32670.653333333332</v>
      </c>
      <c r="Q36" s="21">
        <f t="shared" si="17"/>
        <v>32670.653333333332</v>
      </c>
      <c r="R36" s="21">
        <f t="shared" si="17"/>
        <v>32670.653333333332</v>
      </c>
      <c r="S36" s="21">
        <f t="shared" si="17"/>
        <v>32670.653333333332</v>
      </c>
      <c r="T36" s="21">
        <f t="shared" si="17"/>
        <v>32670.653333333332</v>
      </c>
      <c r="U36" s="25">
        <f t="shared" si="17"/>
        <v>54451.088888888888</v>
      </c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Rodríguez Alonso</dc:creator>
  <cp:lastModifiedBy>Germán Rodríguez Alonso</cp:lastModifiedBy>
  <cp:revision>11</cp:revision>
  <dcterms:created xsi:type="dcterms:W3CDTF">2009-04-16T11:32:48Z</dcterms:created>
  <dcterms:modified xsi:type="dcterms:W3CDTF">2018-12-19T01:30:52Z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