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rman\Documents\USC\Cuarto\XesPro\Proxecto\6\Novo cartafol\"/>
    </mc:Choice>
  </mc:AlternateContent>
  <xr:revisionPtr revIDLastSave="0" documentId="13_ncr:9_{9624A82E-E36C-400A-9AF7-E0259CD0DECF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37" i="1" l="1"/>
  <c r="K37" i="1"/>
  <c r="C37" i="1"/>
  <c r="C38" i="1" s="1"/>
  <c r="D38" i="1" s="1"/>
  <c r="E38" i="1" s="1"/>
  <c r="F38" i="1" s="1"/>
  <c r="G38" i="1" s="1"/>
  <c r="H38" i="1" s="1"/>
  <c r="I38" i="1" s="1"/>
  <c r="J38" i="1" s="1"/>
  <c r="T31" i="1"/>
  <c r="S31" i="1"/>
  <c r="R31" i="1"/>
  <c r="Q31" i="1"/>
  <c r="P31" i="1"/>
  <c r="O31" i="1"/>
  <c r="N31" i="1"/>
  <c r="M31" i="1"/>
  <c r="L31" i="1"/>
  <c r="C30" i="1"/>
  <c r="C29" i="1"/>
  <c r="T27" i="1"/>
  <c r="S27" i="1"/>
  <c r="R27" i="1"/>
  <c r="Q27" i="1"/>
  <c r="P27" i="1"/>
  <c r="O27" i="1"/>
  <c r="N27" i="1"/>
  <c r="M27" i="1"/>
  <c r="L27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1" i="1"/>
  <c r="U18" i="1"/>
  <c r="U33" i="1" s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T11" i="1"/>
  <c r="S11" i="1"/>
  <c r="R11" i="1"/>
  <c r="R18" i="1" s="1"/>
  <c r="Q11" i="1"/>
  <c r="P11" i="1"/>
  <c r="O11" i="1"/>
  <c r="N11" i="1"/>
  <c r="M11" i="1"/>
  <c r="L11" i="1"/>
  <c r="K11" i="1"/>
  <c r="J11" i="1"/>
  <c r="J18" i="1" s="1"/>
  <c r="I11" i="1"/>
  <c r="H11" i="1"/>
  <c r="G11" i="1"/>
  <c r="F11" i="1"/>
  <c r="E11" i="1"/>
  <c r="D11" i="1"/>
  <c r="C11" i="1"/>
  <c r="Q18" i="1" l="1"/>
  <c r="I18" i="1"/>
  <c r="D18" i="1"/>
  <c r="B28" i="1"/>
  <c r="G18" i="1"/>
  <c r="L18" i="1"/>
  <c r="L33" i="1" s="1"/>
  <c r="E18" i="1"/>
  <c r="E33" i="1" s="1"/>
  <c r="M18" i="1"/>
  <c r="M33" i="1" s="1"/>
  <c r="B24" i="1"/>
  <c r="S18" i="1"/>
  <c r="S33" i="1" s="1"/>
  <c r="T18" i="1"/>
  <c r="F18" i="1"/>
  <c r="N18" i="1"/>
  <c r="C18" i="1"/>
  <c r="C19" i="1" s="1"/>
  <c r="D19" i="1" s="1"/>
  <c r="K18" i="1"/>
  <c r="K33" i="1" s="1"/>
  <c r="O18" i="1"/>
  <c r="O33" i="1" s="1"/>
  <c r="H18" i="1"/>
  <c r="H33" i="1" s="1"/>
  <c r="P18" i="1"/>
  <c r="P33" i="1" s="1"/>
  <c r="G33" i="1"/>
  <c r="T33" i="1"/>
  <c r="F33" i="1"/>
  <c r="N33" i="1"/>
  <c r="R33" i="1"/>
  <c r="D33" i="1"/>
  <c r="J33" i="1"/>
  <c r="K38" i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I33" i="1"/>
  <c r="Q33" i="1"/>
  <c r="E19" i="1" l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B33" i="1" s="1"/>
  <c r="C33" i="1"/>
  <c r="C34" i="1" s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</calcChain>
</file>

<file path=xl/sharedStrings.xml><?xml version="1.0" encoding="utf-8"?>
<sst xmlns="http://purl.oclc.org/ooxml/spreadsheetml/main" count="31" uniqueCount="23">
  <si>
    <t>COSTES DE RECURSOS</t>
  </si>
  <si>
    <t>COSTE/HORA</t>
  </si>
  <si>
    <t>Programador Junior 1</t>
  </si>
  <si>
    <t>Programador Junior 2</t>
  </si>
  <si>
    <t>Analista-Diseñador</t>
  </si>
  <si>
    <t>Analista-Programador</t>
  </si>
  <si>
    <t>Programador Senior</t>
  </si>
  <si>
    <t>Director del Proyecto</t>
  </si>
  <si>
    <t>TOTAL</t>
  </si>
  <si>
    <t>ACUMULADO</t>
  </si>
  <si>
    <t>SERVICIOS CONTRATADOS</t>
  </si>
  <si>
    <t>Refrigerios del plan de recompensas</t>
  </si>
  <si>
    <t>Entrenamiento JAVA + SQL</t>
  </si>
  <si>
    <t>COMPRAS</t>
  </si>
  <si>
    <t>Aplicación plan de seguridad</t>
  </si>
  <si>
    <t>Plan de selección de empleados</t>
  </si>
  <si>
    <t>Otros: tablets, etc.</t>
  </si>
  <si>
    <t>OTROS GASTOS DIRECTOS</t>
  </si>
  <si>
    <t>Bolsa de riesgos</t>
  </si>
  <si>
    <t>Bolsa de gestión</t>
  </si>
  <si>
    <t>Otros: recompensas, etc.</t>
  </si>
  <si>
    <t>TOTAL GASTOS</t>
  </si>
  <si>
    <t>INGRESOS TOTALES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</si>
</sst>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b/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8CBAD"/>
        <bgColor rgb="FFF8CBAD"/>
      </patternFill>
    </fill>
    <fill>
      <patternFill patternType="solid">
        <fgColor rgb="FFA9D08E"/>
        <bgColor rgb="FFA9D08E"/>
      </patternFill>
    </fill>
    <fill>
      <patternFill patternType="solid">
        <fgColor rgb="FF375623"/>
        <bgColor rgb="FF375623"/>
      </patternFill>
    </fill>
  </fills>
  <borders count="1">
    <border>
      <start/>
      <end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0" fillId="0" borderId="0" xfId="0" applyFill="1"/>
    <xf numFmtId="0" fontId="5" fillId="0" borderId="0" xfId="0" applyFont="1" applyAlignment="1">
      <alignment horizontal="center"/>
    </xf>
    <xf numFmtId="0" fontId="5" fillId="0" borderId="0" xfId="0" applyFont="1"/>
    <xf numFmtId="0" fontId="0" fillId="3" borderId="0" xfId="0" applyFill="1"/>
    <xf numFmtId="0" fontId="6" fillId="0" borderId="0" xfId="0" applyFont="1" applyAlignment="1">
      <alignment horizontal="center"/>
    </xf>
    <xf numFmtId="0" fontId="0" fillId="4" borderId="0" xfId="0" applyFill="1"/>
    <xf numFmtId="0" fontId="7" fillId="0" borderId="0" xfId="0" applyFont="1"/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4" borderId="0" xfId="0" applyNumberFormat="1" applyFill="1"/>
    <xf numFmtId="2" fontId="4" fillId="2" borderId="0" xfId="0" applyNumberFormat="1" applyFont="1" applyFill="1" applyAlignment="1">
      <alignment horizontal="center"/>
    </xf>
    <xf numFmtId="2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2" fontId="7" fillId="5" borderId="0" xfId="0" applyNumberFormat="1" applyFont="1" applyFill="1"/>
    <xf numFmtId="0" fontId="7" fillId="5" borderId="0" xfId="0" applyFont="1" applyFill="1"/>
    <xf numFmtId="9" fontId="1" fillId="6" borderId="0" xfId="1" applyFill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2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5" fillId="6" borderId="0" xfId="0" applyFont="1" applyFill="1"/>
  </cellXfs>
  <cellStyles count="6">
    <cellStyle name="Heading" xfId="2" xr:uid="{00000000-0005-0000-0000-000000000000}"/>
    <cellStyle name="Heading1" xfId="3" xr:uid="{00000000-0005-0000-0000-000001000000}"/>
    <cellStyle name="Normal" xfId="0" builtinId="0" customBuiltin="1"/>
    <cellStyle name="Porcentaje" xfId="1" builtinId="5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gl-ES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Requisitos de financiamiento y línea base de costos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Requisitos de Financiamiento</c:v>
          </c:tx>
          <c:spPr>
            <a:solidFill>
              <a:srgbClr val="ED7D31"/>
            </a:solidFill>
            <a:ln>
              <a:noFill/>
            </a:ln>
          </c:spPr>
          <c:invertIfNegative val="0"/>
          <c:val>
            <c:numRef>
              <c:f>Sheet1!$C$38:$U$38</c:f>
              <c:numCache>
                <c:formatCode>General</c:formatCode>
                <c:ptCount val="19"/>
                <c:pt idx="0">
                  <c:v>13017.261506944444</c:v>
                </c:pt>
                <c:pt idx="1">
                  <c:v>13017.261506944444</c:v>
                </c:pt>
                <c:pt idx="2">
                  <c:v>13017.261506944444</c:v>
                </c:pt>
                <c:pt idx="3">
                  <c:v>13017.261506944444</c:v>
                </c:pt>
                <c:pt idx="4">
                  <c:v>13017.261506944444</c:v>
                </c:pt>
                <c:pt idx="5">
                  <c:v>13017.261506944444</c:v>
                </c:pt>
                <c:pt idx="6">
                  <c:v>13017.261506944444</c:v>
                </c:pt>
                <c:pt idx="7">
                  <c:v>13017.261506944444</c:v>
                </c:pt>
                <c:pt idx="8">
                  <c:v>31241.427616666664</c:v>
                </c:pt>
                <c:pt idx="9">
                  <c:v>31241.427616666664</c:v>
                </c:pt>
                <c:pt idx="10">
                  <c:v>31241.427616666664</c:v>
                </c:pt>
                <c:pt idx="11">
                  <c:v>31241.427616666664</c:v>
                </c:pt>
                <c:pt idx="12">
                  <c:v>31241.427616666664</c:v>
                </c:pt>
                <c:pt idx="13">
                  <c:v>31241.427616666664</c:v>
                </c:pt>
                <c:pt idx="14">
                  <c:v>31241.427616666664</c:v>
                </c:pt>
                <c:pt idx="15">
                  <c:v>31241.427616666664</c:v>
                </c:pt>
                <c:pt idx="16">
                  <c:v>31241.427616666664</c:v>
                </c:pt>
                <c:pt idx="17">
                  <c:v>31241.427616666664</c:v>
                </c:pt>
                <c:pt idx="18">
                  <c:v>52069.046027777775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9-4825-A3B5-442BD4FD6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1963656"/>
        <c:axId val="411959064"/>
      </c:barChart>
      <c:lineChart>
        <c:grouping val="standard"/>
        <c:varyColors val="0"/>
        <c:ser>
          <c:idx val="1"/>
          <c:order val="1"/>
          <c:tx>
            <c:v>Línea base de costos</c:v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val>
            <c:numRef>
              <c:f>Sheet1!$C$34:$U$34</c:f>
              <c:numCache>
                <c:formatCode>0.00</c:formatCode>
                <c:ptCount val="19"/>
                <c:pt idx="0">
                  <c:v>2444.4222222222224</c:v>
                </c:pt>
                <c:pt idx="1">
                  <c:v>3594.3364444444446</c:v>
                </c:pt>
                <c:pt idx="2">
                  <c:v>4643.0186666666668</c:v>
                </c:pt>
                <c:pt idx="3">
                  <c:v>5733.8808888888889</c:v>
                </c:pt>
                <c:pt idx="4">
                  <c:v>7314.2051111111105</c:v>
                </c:pt>
                <c:pt idx="5">
                  <c:v>8971.6853333333329</c:v>
                </c:pt>
                <c:pt idx="6" formatCode="General">
                  <c:v>10345.043555555556</c:v>
                </c:pt>
                <c:pt idx="7" formatCode="General">
                  <c:v>11834.185777777779</c:v>
                </c:pt>
                <c:pt idx="8" formatCode="General">
                  <c:v>13885.528</c:v>
                </c:pt>
                <c:pt idx="9" formatCode="General">
                  <c:v>15768.710666666666</c:v>
                </c:pt>
                <c:pt idx="10" formatCode="General">
                  <c:v>17455.143333333333</c:v>
                </c:pt>
                <c:pt idx="11" formatCode="General">
                  <c:v>19789.218000000001</c:v>
                </c:pt>
                <c:pt idx="12" formatCode="General">
                  <c:v>21897.381666666668</c:v>
                </c:pt>
                <c:pt idx="13" formatCode="General">
                  <c:v>23967.474333333335</c:v>
                </c:pt>
                <c:pt idx="14" formatCode="General">
                  <c:v>26020.017000000003</c:v>
                </c:pt>
                <c:pt idx="15" formatCode="General">
                  <c:v>27788.03566666667</c:v>
                </c:pt>
                <c:pt idx="16" formatCode="General">
                  <c:v>29612.421333333335</c:v>
                </c:pt>
                <c:pt idx="17" formatCode="General">
                  <c:v>30835.980020000003</c:v>
                </c:pt>
                <c:pt idx="18" formatCode="General">
                  <c:v>30835.980020000003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9-4825-A3B5-442BD4FD6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963656"/>
        <c:axId val="411959064"/>
      </c:lineChart>
      <c:valAx>
        <c:axId val="41195906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gl-ES"/>
          </a:p>
        </c:txPr>
        <c:crossAx val="411963656"/>
        <c:crosses val="autoZero"/>
        <c:crossBetween val="between"/>
      </c:valAx>
      <c:catAx>
        <c:axId val="411963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gl-ES"/>
          </a:p>
        </c:txPr>
        <c:crossAx val="41195906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gl-E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s-ES" sz="1000" b="0" i="0" u="none" strike="noStrike" kern="1200" baseline="0%">
          <a:solidFill>
            <a:srgbClr val="000000"/>
          </a:solidFill>
          <a:latin typeface="Calibri"/>
        </a:defRPr>
      </a:pPr>
      <a:endParaRPr lang="gl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2</xdr:col>
      <xdr:colOff>545649</xdr:colOff>
      <xdr:row>40</xdr:row>
      <xdr:rowOff>106134</xdr:rowOff>
    </xdr:from>
    <xdr:ext cx="8968471" cy="4718212"/>
    <xdr:graphicFrame macro="">
      <xdr:nvGraphicFramePr>
        <xdr:cNvPr id="2" name="Gráfico 5">
          <a:extLst>
            <a:ext uri="{FF2B5EF4-FFF2-40B4-BE49-F238E27FC236}">
              <a16:creationId xmlns:a16="http://schemas.microsoft.com/office/drawing/2014/main" id="{CB7BCCF2-AC28-4779-BBE1-D5AA90301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8"/>
  <sheetViews>
    <sheetView tabSelected="1" topLeftCell="A34" zoomScale="70" zoomScaleNormal="70" workbookViewId="0"/>
  </sheetViews>
  <sheetFormatPr baseColWidth="10" defaultRowHeight="13.8" x14ac:dyDescent="0.25"/>
  <cols>
    <col min="1" max="1" width="34.59765625" customWidth="1"/>
    <col min="2" max="2" width="12.59765625" style="1" customWidth="1"/>
    <col min="3" max="22" width="10.69921875" customWidth="1"/>
    <col min="23" max="23" width="11.19921875" customWidth="1"/>
  </cols>
  <sheetData>
    <row r="2" spans="1:22" x14ac:dyDescent="0.25">
      <c r="A2" s="2" t="s">
        <v>0</v>
      </c>
      <c r="V2" s="3"/>
    </row>
    <row r="3" spans="1:22" x14ac:dyDescent="0.25">
      <c r="B3" s="1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V3" s="3"/>
    </row>
    <row r="4" spans="1:22" x14ac:dyDescent="0.25">
      <c r="A4" s="5" t="s">
        <v>2</v>
      </c>
      <c r="B4" s="1">
        <v>5.97</v>
      </c>
      <c r="C4" s="6"/>
      <c r="D4" s="6"/>
      <c r="E4" s="6"/>
      <c r="F4" s="6"/>
      <c r="G4" s="6"/>
      <c r="H4" s="6"/>
      <c r="I4" s="6">
        <v>20</v>
      </c>
      <c r="J4" s="6">
        <v>16.399999999999999</v>
      </c>
      <c r="K4" s="6">
        <v>28</v>
      </c>
      <c r="L4" s="6">
        <v>3.6</v>
      </c>
      <c r="M4" s="6">
        <v>24</v>
      </c>
      <c r="N4" s="6">
        <v>48.6</v>
      </c>
      <c r="O4" s="6">
        <v>24</v>
      </c>
      <c r="P4" s="6">
        <v>24.4</v>
      </c>
      <c r="Q4" s="6">
        <v>28.3</v>
      </c>
      <c r="R4" s="6">
        <v>16</v>
      </c>
      <c r="S4" s="6">
        <v>7.7</v>
      </c>
      <c r="T4" s="6"/>
      <c r="U4" s="6"/>
      <c r="V4" s="3"/>
    </row>
    <row r="5" spans="1:22" x14ac:dyDescent="0.25">
      <c r="A5" s="5" t="s">
        <v>3</v>
      </c>
      <c r="B5" s="1">
        <v>5.97</v>
      </c>
      <c r="C5" s="6"/>
      <c r="D5" s="6"/>
      <c r="E5" s="6"/>
      <c r="F5" s="6"/>
      <c r="G5" s="6"/>
      <c r="H5" s="6"/>
      <c r="I5" s="6"/>
      <c r="J5" s="6">
        <v>16.399999999999999</v>
      </c>
      <c r="K5" s="6">
        <v>28</v>
      </c>
      <c r="L5" s="6">
        <v>3.6</v>
      </c>
      <c r="M5" s="6">
        <v>18.600000000000001</v>
      </c>
      <c r="N5" s="6">
        <v>50</v>
      </c>
      <c r="O5" s="6">
        <v>9.5</v>
      </c>
      <c r="P5" s="6">
        <v>24.4</v>
      </c>
      <c r="Q5" s="6">
        <v>28.3</v>
      </c>
      <c r="R5" s="6">
        <v>16</v>
      </c>
      <c r="S5" s="6">
        <v>7.7</v>
      </c>
      <c r="T5" s="6"/>
      <c r="U5" s="6"/>
      <c r="V5" s="3"/>
    </row>
    <row r="6" spans="1:22" x14ac:dyDescent="0.25">
      <c r="A6" s="5" t="s">
        <v>4</v>
      </c>
      <c r="B6" s="1">
        <v>14.06</v>
      </c>
      <c r="C6" s="6">
        <v>17</v>
      </c>
      <c r="D6" s="6">
        <v>43.2</v>
      </c>
      <c r="E6" s="6">
        <v>35.799999999999997</v>
      </c>
      <c r="F6" s="6">
        <v>12</v>
      </c>
      <c r="G6" s="6">
        <v>34.200000000000003</v>
      </c>
      <c r="H6" s="6">
        <v>41</v>
      </c>
      <c r="I6" s="6">
        <v>14</v>
      </c>
      <c r="J6" s="6">
        <v>41</v>
      </c>
      <c r="K6" s="6">
        <v>40</v>
      </c>
      <c r="L6" s="6">
        <v>8.1999999999999993</v>
      </c>
      <c r="M6" s="6">
        <v>0.4</v>
      </c>
      <c r="N6" s="6">
        <v>10</v>
      </c>
      <c r="O6" s="6">
        <v>7.6</v>
      </c>
      <c r="P6" s="6">
        <v>0.4</v>
      </c>
      <c r="Q6" s="6">
        <v>5</v>
      </c>
      <c r="R6" s="6"/>
      <c r="S6" s="6">
        <v>4.3</v>
      </c>
      <c r="T6" s="6">
        <v>7.7</v>
      </c>
      <c r="U6" s="6"/>
      <c r="V6" s="3"/>
    </row>
    <row r="7" spans="1:22" x14ac:dyDescent="0.25">
      <c r="A7" s="5" t="s">
        <v>5</v>
      </c>
      <c r="B7" s="1">
        <v>14.06</v>
      </c>
      <c r="C7" s="6">
        <v>1</v>
      </c>
      <c r="D7" s="6"/>
      <c r="E7" s="6">
        <v>4.2</v>
      </c>
      <c r="F7" s="6">
        <v>14</v>
      </c>
      <c r="G7" s="6">
        <v>29.4</v>
      </c>
      <c r="H7" s="6">
        <v>40</v>
      </c>
      <c r="I7" s="6">
        <v>40.6</v>
      </c>
      <c r="J7" s="6">
        <v>16.399999999999999</v>
      </c>
      <c r="K7" s="6">
        <v>40</v>
      </c>
      <c r="L7" s="6">
        <v>27.6</v>
      </c>
      <c r="M7" s="6">
        <v>9</v>
      </c>
      <c r="N7" s="6">
        <v>15.6</v>
      </c>
      <c r="O7" s="6">
        <v>23.6</v>
      </c>
      <c r="P7" s="6">
        <v>25.8</v>
      </c>
      <c r="Q7" s="6">
        <v>14.3</v>
      </c>
      <c r="R7" s="6">
        <v>19.7</v>
      </c>
      <c r="S7" s="6">
        <v>40.299999999999997</v>
      </c>
      <c r="T7" s="6">
        <v>7.7</v>
      </c>
      <c r="U7" s="6"/>
      <c r="V7" s="3"/>
    </row>
    <row r="8" spans="1:22" x14ac:dyDescent="0.25">
      <c r="A8" s="5" t="s">
        <v>6</v>
      </c>
      <c r="B8" s="1">
        <v>11.25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>
        <v>32.6</v>
      </c>
      <c r="O8" s="6">
        <v>29.4</v>
      </c>
      <c r="P8" s="6">
        <v>33.5</v>
      </c>
      <c r="Q8" s="6">
        <v>32.299999999999997</v>
      </c>
      <c r="R8" s="6">
        <v>25</v>
      </c>
      <c r="S8" s="6">
        <v>7.7</v>
      </c>
      <c r="T8" s="6"/>
      <c r="U8" s="6"/>
      <c r="V8" s="3"/>
    </row>
    <row r="9" spans="1:22" x14ac:dyDescent="0.25">
      <c r="A9" s="5" t="s">
        <v>7</v>
      </c>
      <c r="B9" s="1">
        <v>14.06</v>
      </c>
      <c r="C9" s="6">
        <v>11</v>
      </c>
      <c r="D9" s="6">
        <v>5</v>
      </c>
      <c r="E9" s="6">
        <v>1</v>
      </c>
      <c r="F9" s="6">
        <v>18</v>
      </c>
      <c r="G9" s="6">
        <v>8.1</v>
      </c>
      <c r="H9" s="6">
        <v>3.3</v>
      </c>
      <c r="I9" s="6">
        <v>1</v>
      </c>
      <c r="J9" s="6">
        <v>1</v>
      </c>
      <c r="K9" s="6"/>
      <c r="L9" s="6">
        <v>9.4</v>
      </c>
      <c r="M9" s="6">
        <v>21</v>
      </c>
      <c r="N9" s="6">
        <v>1</v>
      </c>
      <c r="O9" s="6">
        <v>1</v>
      </c>
      <c r="P9" s="6">
        <v>2.0499999999999998</v>
      </c>
      <c r="Q9" s="6">
        <v>5.35</v>
      </c>
      <c r="R9" s="6">
        <v>1</v>
      </c>
      <c r="S9" s="6">
        <v>1</v>
      </c>
      <c r="T9" s="6">
        <v>0.16700000000000001</v>
      </c>
      <c r="U9" s="6"/>
      <c r="V9" s="3"/>
    </row>
    <row r="10" spans="1:22" x14ac:dyDescent="0.25">
      <c r="A10" s="5"/>
      <c r="B10" s="7"/>
      <c r="V10" s="3"/>
    </row>
    <row r="11" spans="1:22" x14ac:dyDescent="0.25">
      <c r="A11" s="5" t="s">
        <v>2</v>
      </c>
      <c r="C11" s="8">
        <f t="shared" ref="C11:T11" si="0">$B4*C4</f>
        <v>0</v>
      </c>
      <c r="D11" s="8">
        <f t="shared" si="0"/>
        <v>0</v>
      </c>
      <c r="E11" s="8">
        <f t="shared" si="0"/>
        <v>0</v>
      </c>
      <c r="F11" s="8">
        <f t="shared" si="0"/>
        <v>0</v>
      </c>
      <c r="G11" s="8">
        <f t="shared" si="0"/>
        <v>0</v>
      </c>
      <c r="H11" s="8">
        <f t="shared" si="0"/>
        <v>0</v>
      </c>
      <c r="I11" s="8">
        <f t="shared" si="0"/>
        <v>119.39999999999999</v>
      </c>
      <c r="J11" s="8">
        <f t="shared" si="0"/>
        <v>97.907999999999987</v>
      </c>
      <c r="K11" s="8">
        <f t="shared" si="0"/>
        <v>167.16</v>
      </c>
      <c r="L11" s="8">
        <f t="shared" si="0"/>
        <v>21.492000000000001</v>
      </c>
      <c r="M11" s="8">
        <f t="shared" si="0"/>
        <v>143.28</v>
      </c>
      <c r="N11" s="8">
        <f t="shared" si="0"/>
        <v>290.142</v>
      </c>
      <c r="O11" s="8">
        <f t="shared" si="0"/>
        <v>143.28</v>
      </c>
      <c r="P11" s="8">
        <f t="shared" si="0"/>
        <v>145.66799999999998</v>
      </c>
      <c r="Q11" s="8">
        <f t="shared" si="0"/>
        <v>168.95099999999999</v>
      </c>
      <c r="R11" s="8">
        <f t="shared" si="0"/>
        <v>95.52</v>
      </c>
      <c r="S11" s="8">
        <f t="shared" si="0"/>
        <v>45.969000000000001</v>
      </c>
      <c r="T11" s="8">
        <f t="shared" si="0"/>
        <v>0</v>
      </c>
      <c r="U11" s="8"/>
      <c r="V11" s="3"/>
    </row>
    <row r="12" spans="1:22" x14ac:dyDescent="0.25">
      <c r="A12" s="5" t="s">
        <v>3</v>
      </c>
      <c r="C12" s="8">
        <f t="shared" ref="C12:T12" si="1">$B5*C5</f>
        <v>0</v>
      </c>
      <c r="D12" s="8">
        <f t="shared" si="1"/>
        <v>0</v>
      </c>
      <c r="E12" s="8">
        <f t="shared" si="1"/>
        <v>0</v>
      </c>
      <c r="F12" s="8">
        <f t="shared" si="1"/>
        <v>0</v>
      </c>
      <c r="G12" s="8">
        <f t="shared" si="1"/>
        <v>0</v>
      </c>
      <c r="H12" s="8">
        <f t="shared" si="1"/>
        <v>0</v>
      </c>
      <c r="I12" s="8">
        <f t="shared" si="1"/>
        <v>0</v>
      </c>
      <c r="J12" s="8">
        <f t="shared" si="1"/>
        <v>97.907999999999987</v>
      </c>
      <c r="K12" s="8">
        <f t="shared" si="1"/>
        <v>167.16</v>
      </c>
      <c r="L12" s="8">
        <f t="shared" si="1"/>
        <v>21.492000000000001</v>
      </c>
      <c r="M12" s="8">
        <f t="shared" si="1"/>
        <v>111.042</v>
      </c>
      <c r="N12" s="8">
        <f t="shared" si="1"/>
        <v>298.5</v>
      </c>
      <c r="O12" s="8">
        <f t="shared" si="1"/>
        <v>56.714999999999996</v>
      </c>
      <c r="P12" s="8">
        <f t="shared" si="1"/>
        <v>145.66799999999998</v>
      </c>
      <c r="Q12" s="8">
        <f t="shared" si="1"/>
        <v>168.95099999999999</v>
      </c>
      <c r="R12" s="8">
        <f t="shared" si="1"/>
        <v>95.52</v>
      </c>
      <c r="S12" s="8">
        <f t="shared" si="1"/>
        <v>45.969000000000001</v>
      </c>
      <c r="T12" s="8">
        <f t="shared" si="1"/>
        <v>0</v>
      </c>
      <c r="U12" s="8"/>
      <c r="V12" s="3"/>
    </row>
    <row r="13" spans="1:22" x14ac:dyDescent="0.25">
      <c r="A13" s="5" t="s">
        <v>4</v>
      </c>
      <c r="C13" s="8">
        <f t="shared" ref="C13:T13" si="2">$B6*C6</f>
        <v>239.02</v>
      </c>
      <c r="D13" s="8">
        <f t="shared" si="2"/>
        <v>607.39200000000005</v>
      </c>
      <c r="E13" s="8">
        <f t="shared" si="2"/>
        <v>503.34799999999996</v>
      </c>
      <c r="F13" s="8">
        <f t="shared" si="2"/>
        <v>168.72</v>
      </c>
      <c r="G13" s="8">
        <f t="shared" si="2"/>
        <v>480.85200000000003</v>
      </c>
      <c r="H13" s="8">
        <f t="shared" si="2"/>
        <v>576.46</v>
      </c>
      <c r="I13" s="8">
        <f t="shared" si="2"/>
        <v>196.84</v>
      </c>
      <c r="J13" s="8">
        <f t="shared" si="2"/>
        <v>576.46</v>
      </c>
      <c r="K13" s="8">
        <f t="shared" si="2"/>
        <v>562.4</v>
      </c>
      <c r="L13" s="8">
        <f t="shared" si="2"/>
        <v>115.29199999999999</v>
      </c>
      <c r="M13" s="8">
        <f t="shared" si="2"/>
        <v>5.6240000000000006</v>
      </c>
      <c r="N13" s="8">
        <f t="shared" si="2"/>
        <v>140.6</v>
      </c>
      <c r="O13" s="8">
        <f t="shared" si="2"/>
        <v>106.85599999999999</v>
      </c>
      <c r="P13" s="8">
        <f t="shared" si="2"/>
        <v>5.6240000000000006</v>
      </c>
      <c r="Q13" s="8">
        <f t="shared" si="2"/>
        <v>70.3</v>
      </c>
      <c r="R13" s="8">
        <f t="shared" si="2"/>
        <v>0</v>
      </c>
      <c r="S13" s="8">
        <f t="shared" si="2"/>
        <v>60.457999999999998</v>
      </c>
      <c r="T13" s="8">
        <f t="shared" si="2"/>
        <v>108.262</v>
      </c>
      <c r="U13" s="8"/>
      <c r="V13" s="3"/>
    </row>
    <row r="14" spans="1:22" x14ac:dyDescent="0.25">
      <c r="A14" s="5" t="s">
        <v>5</v>
      </c>
      <c r="C14" s="8">
        <f t="shared" ref="C14:T14" si="3">$B7*C7</f>
        <v>14.06</v>
      </c>
      <c r="D14" s="8">
        <f t="shared" si="3"/>
        <v>0</v>
      </c>
      <c r="E14" s="8">
        <f t="shared" si="3"/>
        <v>59.052000000000007</v>
      </c>
      <c r="F14" s="8">
        <f t="shared" si="3"/>
        <v>196.84</v>
      </c>
      <c r="G14" s="8">
        <f t="shared" si="3"/>
        <v>413.36399999999998</v>
      </c>
      <c r="H14" s="8">
        <f t="shared" si="3"/>
        <v>562.4</v>
      </c>
      <c r="I14" s="8">
        <f t="shared" si="3"/>
        <v>570.83600000000001</v>
      </c>
      <c r="J14" s="8">
        <f t="shared" si="3"/>
        <v>230.58399999999997</v>
      </c>
      <c r="K14" s="8">
        <f t="shared" si="3"/>
        <v>562.4</v>
      </c>
      <c r="L14" s="8">
        <f t="shared" si="3"/>
        <v>388.05600000000004</v>
      </c>
      <c r="M14" s="8">
        <f t="shared" si="3"/>
        <v>126.54</v>
      </c>
      <c r="N14" s="8">
        <f t="shared" si="3"/>
        <v>219.33600000000001</v>
      </c>
      <c r="O14" s="8">
        <f t="shared" si="3"/>
        <v>331.81600000000003</v>
      </c>
      <c r="P14" s="8">
        <f t="shared" si="3"/>
        <v>362.74800000000005</v>
      </c>
      <c r="Q14" s="8">
        <f t="shared" si="3"/>
        <v>201.05800000000002</v>
      </c>
      <c r="R14" s="8">
        <f t="shared" si="3"/>
        <v>276.98200000000003</v>
      </c>
      <c r="S14" s="8">
        <f t="shared" si="3"/>
        <v>566.61799999999994</v>
      </c>
      <c r="T14" s="8">
        <f t="shared" si="3"/>
        <v>108.262</v>
      </c>
      <c r="U14" s="8"/>
      <c r="V14" s="3"/>
    </row>
    <row r="15" spans="1:22" x14ac:dyDescent="0.25">
      <c r="A15" s="5" t="s">
        <v>6</v>
      </c>
      <c r="C15" s="8">
        <f t="shared" ref="C15:T15" si="4">$B8*C8</f>
        <v>0</v>
      </c>
      <c r="D15" s="8">
        <f t="shared" si="4"/>
        <v>0</v>
      </c>
      <c r="E15" s="8">
        <f t="shared" si="4"/>
        <v>0</v>
      </c>
      <c r="F15" s="8">
        <f t="shared" si="4"/>
        <v>0</v>
      </c>
      <c r="G15" s="8">
        <f t="shared" si="4"/>
        <v>0</v>
      </c>
      <c r="H15" s="8">
        <f t="shared" si="4"/>
        <v>0</v>
      </c>
      <c r="I15" s="8">
        <f t="shared" si="4"/>
        <v>0</v>
      </c>
      <c r="J15" s="8">
        <f t="shared" si="4"/>
        <v>0</v>
      </c>
      <c r="K15" s="8">
        <f t="shared" si="4"/>
        <v>0</v>
      </c>
      <c r="L15" s="8">
        <f t="shared" si="4"/>
        <v>0</v>
      </c>
      <c r="M15" s="8">
        <f t="shared" si="4"/>
        <v>0</v>
      </c>
      <c r="N15" s="8">
        <f t="shared" si="4"/>
        <v>366.75</v>
      </c>
      <c r="O15" s="8">
        <f t="shared" si="4"/>
        <v>330.75</v>
      </c>
      <c r="P15" s="8">
        <f t="shared" si="4"/>
        <v>376.875</v>
      </c>
      <c r="Q15" s="8">
        <f t="shared" si="4"/>
        <v>363.37499999999994</v>
      </c>
      <c r="R15" s="8">
        <f t="shared" si="4"/>
        <v>281.25</v>
      </c>
      <c r="S15" s="8">
        <f t="shared" si="4"/>
        <v>86.625</v>
      </c>
      <c r="T15" s="8">
        <f t="shared" si="4"/>
        <v>0</v>
      </c>
      <c r="U15" s="8"/>
    </row>
    <row r="16" spans="1:22" x14ac:dyDescent="0.25">
      <c r="A16" s="5" t="s">
        <v>7</v>
      </c>
      <c r="C16" s="8">
        <f t="shared" ref="C16:T16" si="5">$B9*C9</f>
        <v>154.66</v>
      </c>
      <c r="D16" s="8">
        <f t="shared" si="5"/>
        <v>70.3</v>
      </c>
      <c r="E16" s="8">
        <f t="shared" si="5"/>
        <v>14.06</v>
      </c>
      <c r="F16" s="8">
        <f t="shared" si="5"/>
        <v>253.08</v>
      </c>
      <c r="G16" s="8">
        <f t="shared" si="5"/>
        <v>113.886</v>
      </c>
      <c r="H16" s="8">
        <f t="shared" si="5"/>
        <v>46.397999999999996</v>
      </c>
      <c r="I16" s="8">
        <f t="shared" si="5"/>
        <v>14.06</v>
      </c>
      <c r="J16" s="8">
        <f t="shared" si="5"/>
        <v>14.06</v>
      </c>
      <c r="K16" s="8">
        <f t="shared" si="5"/>
        <v>0</v>
      </c>
      <c r="L16" s="8">
        <f t="shared" si="5"/>
        <v>132.16400000000002</v>
      </c>
      <c r="M16" s="8">
        <f t="shared" si="5"/>
        <v>295.26</v>
      </c>
      <c r="N16" s="8">
        <f t="shared" si="5"/>
        <v>14.06</v>
      </c>
      <c r="O16" s="8">
        <f t="shared" si="5"/>
        <v>14.06</v>
      </c>
      <c r="P16" s="8">
        <f t="shared" si="5"/>
        <v>28.822999999999997</v>
      </c>
      <c r="Q16" s="8">
        <f t="shared" si="5"/>
        <v>75.221000000000004</v>
      </c>
      <c r="R16" s="8">
        <f t="shared" si="5"/>
        <v>14.06</v>
      </c>
      <c r="S16" s="8">
        <f t="shared" si="5"/>
        <v>14.06</v>
      </c>
      <c r="T16" s="8">
        <f t="shared" si="5"/>
        <v>2.34802</v>
      </c>
      <c r="U16" s="8"/>
    </row>
    <row r="17" spans="1:22" x14ac:dyDescent="0.25">
      <c r="V17" s="9"/>
    </row>
    <row r="18" spans="1:22" x14ac:dyDescent="0.25">
      <c r="A18" s="5" t="s">
        <v>8</v>
      </c>
      <c r="C18">
        <f t="shared" ref="C18:U18" si="6">SUM(C11:C16)</f>
        <v>407.74</v>
      </c>
      <c r="D18">
        <f t="shared" si="6"/>
        <v>677.69200000000001</v>
      </c>
      <c r="E18">
        <f t="shared" si="6"/>
        <v>576.45999999999992</v>
      </c>
      <c r="F18">
        <f t="shared" si="6"/>
        <v>618.64</v>
      </c>
      <c r="G18">
        <f t="shared" si="6"/>
        <v>1008.102</v>
      </c>
      <c r="H18">
        <f t="shared" si="6"/>
        <v>1185.258</v>
      </c>
      <c r="I18">
        <f t="shared" si="6"/>
        <v>901.13599999999997</v>
      </c>
      <c r="J18">
        <f t="shared" si="6"/>
        <v>1016.92</v>
      </c>
      <c r="K18">
        <f t="shared" si="6"/>
        <v>1459.12</v>
      </c>
      <c r="L18">
        <f t="shared" si="6"/>
        <v>678.49599999999998</v>
      </c>
      <c r="M18">
        <f t="shared" si="6"/>
        <v>681.74600000000009</v>
      </c>
      <c r="N18">
        <f t="shared" si="6"/>
        <v>1329.3879999999999</v>
      </c>
      <c r="O18">
        <f t="shared" si="6"/>
        <v>983.47699999999998</v>
      </c>
      <c r="P18">
        <f t="shared" si="6"/>
        <v>1065.4060000000002</v>
      </c>
      <c r="Q18">
        <f t="shared" si="6"/>
        <v>1047.856</v>
      </c>
      <c r="R18">
        <f t="shared" si="6"/>
        <v>763.33199999999999</v>
      </c>
      <c r="S18">
        <f t="shared" si="6"/>
        <v>819.69899999999984</v>
      </c>
      <c r="T18">
        <f t="shared" si="6"/>
        <v>218.87201999999999</v>
      </c>
      <c r="U18">
        <f t="shared" si="6"/>
        <v>0</v>
      </c>
    </row>
    <row r="19" spans="1:22" x14ac:dyDescent="0.25">
      <c r="A19" s="9" t="s">
        <v>9</v>
      </c>
      <c r="B19" s="10"/>
      <c r="C19" s="9">
        <f>C18</f>
        <v>407.74</v>
      </c>
      <c r="D19" s="9">
        <f t="shared" ref="D19:U19" si="7">D18+C19</f>
        <v>1085.432</v>
      </c>
      <c r="E19" s="9">
        <f t="shared" si="7"/>
        <v>1661.8919999999998</v>
      </c>
      <c r="F19" s="9">
        <f t="shared" si="7"/>
        <v>2280.5319999999997</v>
      </c>
      <c r="G19" s="9">
        <f t="shared" si="7"/>
        <v>3288.6339999999996</v>
      </c>
      <c r="H19" s="9">
        <f t="shared" si="7"/>
        <v>4473.8919999999998</v>
      </c>
      <c r="I19" s="9">
        <f t="shared" si="7"/>
        <v>5375.0280000000002</v>
      </c>
      <c r="J19" s="9">
        <f t="shared" si="7"/>
        <v>6391.9480000000003</v>
      </c>
      <c r="K19" s="9">
        <f t="shared" si="7"/>
        <v>7851.0680000000002</v>
      </c>
      <c r="L19" s="9">
        <f t="shared" si="7"/>
        <v>8529.5640000000003</v>
      </c>
      <c r="M19" s="9">
        <f t="shared" si="7"/>
        <v>9211.3100000000013</v>
      </c>
      <c r="N19" s="9">
        <f t="shared" si="7"/>
        <v>10540.698</v>
      </c>
      <c r="O19" s="9">
        <f t="shared" si="7"/>
        <v>11524.175000000001</v>
      </c>
      <c r="P19" s="9">
        <f t="shared" si="7"/>
        <v>12589.581000000002</v>
      </c>
      <c r="Q19" s="9">
        <f t="shared" si="7"/>
        <v>13637.437000000002</v>
      </c>
      <c r="R19" s="9">
        <f t="shared" si="7"/>
        <v>14400.769000000002</v>
      </c>
      <c r="S19" s="9">
        <f t="shared" si="7"/>
        <v>15220.468000000003</v>
      </c>
      <c r="T19" s="9">
        <f t="shared" si="7"/>
        <v>15439.340020000003</v>
      </c>
      <c r="U19" s="9">
        <f t="shared" si="7"/>
        <v>15439.340020000003</v>
      </c>
    </row>
    <row r="21" spans="1:22" x14ac:dyDescent="0.25">
      <c r="A21" s="2" t="s">
        <v>10</v>
      </c>
      <c r="B21" s="4">
        <f>SUM(C22:T23)</f>
        <v>1104.46</v>
      </c>
    </row>
    <row r="22" spans="1:22" x14ac:dyDescent="0.25">
      <c r="A22" t="s">
        <v>11</v>
      </c>
      <c r="B22" s="1">
        <v>400</v>
      </c>
      <c r="C22" s="8">
        <v>60</v>
      </c>
      <c r="D22" s="8"/>
      <c r="E22" s="8"/>
      <c r="F22" s="8"/>
      <c r="G22" s="8">
        <v>100</v>
      </c>
      <c r="H22" s="8"/>
      <c r="I22" s="8"/>
      <c r="J22" s="8"/>
      <c r="K22" s="8">
        <v>120</v>
      </c>
      <c r="L22" s="8"/>
      <c r="M22" s="8"/>
      <c r="N22" s="8"/>
      <c r="O22" s="8">
        <v>120</v>
      </c>
      <c r="P22" s="8"/>
      <c r="Q22" s="8"/>
      <c r="R22" s="8"/>
      <c r="S22" s="8"/>
      <c r="T22" s="8"/>
    </row>
    <row r="23" spans="1:22" x14ac:dyDescent="0.25">
      <c r="A23" t="s">
        <v>12</v>
      </c>
      <c r="B23" s="1">
        <v>704.46</v>
      </c>
      <c r="C23" s="8">
        <v>704.46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2" x14ac:dyDescent="0.25">
      <c r="A24" s="2" t="s">
        <v>13</v>
      </c>
      <c r="B24" s="11">
        <f>SUM(C25:T27)</f>
        <v>5632.18</v>
      </c>
    </row>
    <row r="25" spans="1:22" x14ac:dyDescent="0.25">
      <c r="A25" t="s">
        <v>14</v>
      </c>
      <c r="B25" s="1">
        <v>2500</v>
      </c>
      <c r="C25" s="12">
        <f t="shared" ref="C25:T25" si="8">2500/18</f>
        <v>138.88888888888889</v>
      </c>
      <c r="D25" s="12">
        <f t="shared" si="8"/>
        <v>138.88888888888889</v>
      </c>
      <c r="E25" s="12">
        <f t="shared" si="8"/>
        <v>138.88888888888889</v>
      </c>
      <c r="F25" s="12">
        <f t="shared" si="8"/>
        <v>138.88888888888889</v>
      </c>
      <c r="G25" s="12">
        <f t="shared" si="8"/>
        <v>138.88888888888889</v>
      </c>
      <c r="H25" s="12">
        <f t="shared" si="8"/>
        <v>138.88888888888889</v>
      </c>
      <c r="I25" s="12">
        <f t="shared" si="8"/>
        <v>138.88888888888889</v>
      </c>
      <c r="J25" s="12">
        <f t="shared" si="8"/>
        <v>138.88888888888889</v>
      </c>
      <c r="K25" s="12">
        <f t="shared" si="8"/>
        <v>138.88888888888889</v>
      </c>
      <c r="L25" s="12">
        <f t="shared" si="8"/>
        <v>138.88888888888889</v>
      </c>
      <c r="M25" s="12">
        <f t="shared" si="8"/>
        <v>138.88888888888889</v>
      </c>
      <c r="N25" s="12">
        <f t="shared" si="8"/>
        <v>138.88888888888889</v>
      </c>
      <c r="O25" s="12">
        <f t="shared" si="8"/>
        <v>138.88888888888889</v>
      </c>
      <c r="P25" s="12">
        <f t="shared" si="8"/>
        <v>138.88888888888889</v>
      </c>
      <c r="Q25" s="12">
        <f t="shared" si="8"/>
        <v>138.88888888888889</v>
      </c>
      <c r="R25" s="12">
        <f t="shared" si="8"/>
        <v>138.88888888888889</v>
      </c>
      <c r="S25" s="12">
        <f t="shared" si="8"/>
        <v>138.88888888888889</v>
      </c>
      <c r="T25" s="12">
        <f t="shared" si="8"/>
        <v>138.88888888888889</v>
      </c>
    </row>
    <row r="26" spans="1:22" x14ac:dyDescent="0.25">
      <c r="A26" t="s">
        <v>15</v>
      </c>
      <c r="B26" s="1">
        <v>1000</v>
      </c>
      <c r="C26" s="8">
        <v>800</v>
      </c>
      <c r="D26" s="8"/>
      <c r="E26" s="8"/>
      <c r="F26" s="8"/>
      <c r="G26" s="8"/>
      <c r="H26" s="8"/>
      <c r="I26" s="8"/>
      <c r="J26" s="8"/>
      <c r="K26" s="8"/>
      <c r="L26" s="8">
        <v>200</v>
      </c>
      <c r="M26" s="8"/>
      <c r="N26" s="8"/>
      <c r="O26" s="8"/>
      <c r="P26" s="8"/>
      <c r="Q26" s="8"/>
      <c r="R26" s="8"/>
      <c r="S26" s="8"/>
      <c r="T26" s="8"/>
    </row>
    <row r="27" spans="1:22" x14ac:dyDescent="0.25">
      <c r="A27" t="s">
        <v>16</v>
      </c>
      <c r="B27" s="1">
        <v>2132.1799999999998</v>
      </c>
      <c r="C27" s="12"/>
      <c r="D27" s="12"/>
      <c r="E27" s="12"/>
      <c r="F27" s="12"/>
      <c r="G27" s="12"/>
      <c r="H27" s="12"/>
      <c r="I27" s="12"/>
      <c r="J27" s="12"/>
      <c r="K27" s="12"/>
      <c r="L27" s="12">
        <f t="shared" ref="L27:T27" si="9">2132.18/9</f>
        <v>236.90888888888887</v>
      </c>
      <c r="M27" s="12">
        <f t="shared" si="9"/>
        <v>236.90888888888887</v>
      </c>
      <c r="N27" s="12">
        <f t="shared" si="9"/>
        <v>236.90888888888887</v>
      </c>
      <c r="O27" s="12">
        <f t="shared" si="9"/>
        <v>236.90888888888887</v>
      </c>
      <c r="P27" s="12">
        <f t="shared" si="9"/>
        <v>236.90888888888887</v>
      </c>
      <c r="Q27" s="12">
        <f t="shared" si="9"/>
        <v>236.90888888888887</v>
      </c>
      <c r="R27" s="12">
        <f t="shared" si="9"/>
        <v>236.90888888888887</v>
      </c>
      <c r="S27" s="12">
        <f t="shared" si="9"/>
        <v>236.90888888888887</v>
      </c>
      <c r="T27" s="12">
        <f t="shared" si="9"/>
        <v>236.90888888888887</v>
      </c>
    </row>
    <row r="28" spans="1:22" x14ac:dyDescent="0.25">
      <c r="A28" s="2" t="s">
        <v>17</v>
      </c>
      <c r="B28" s="11">
        <f>SUM(C29:T31)</f>
        <v>8660.0000000000018</v>
      </c>
    </row>
    <row r="29" spans="1:22" x14ac:dyDescent="0.25">
      <c r="A29" t="s">
        <v>18</v>
      </c>
      <c r="B29" s="1">
        <v>4000</v>
      </c>
      <c r="C29" s="12">
        <f>B29/18</f>
        <v>222.22222222222223</v>
      </c>
      <c r="D29" s="12">
        <v>222.22222222222223</v>
      </c>
      <c r="E29" s="12">
        <v>222.22222222222223</v>
      </c>
      <c r="F29" s="12">
        <v>222.22222222222223</v>
      </c>
      <c r="G29" s="12">
        <v>222.22222222222223</v>
      </c>
      <c r="H29" s="12">
        <v>222.22222222222223</v>
      </c>
      <c r="I29" s="12">
        <v>222.22222222222223</v>
      </c>
      <c r="J29" s="12">
        <v>222.22222222222223</v>
      </c>
      <c r="K29" s="12">
        <v>222.22222222222223</v>
      </c>
      <c r="L29" s="12">
        <v>222.22222222222223</v>
      </c>
      <c r="M29" s="12">
        <v>222.22222222222223</v>
      </c>
      <c r="N29" s="12">
        <v>222.22222222222223</v>
      </c>
      <c r="O29" s="12">
        <v>222.22222222222223</v>
      </c>
      <c r="P29" s="12">
        <v>222.22222222222223</v>
      </c>
      <c r="Q29" s="12">
        <v>222.22222222222223</v>
      </c>
      <c r="R29" s="12">
        <v>222.22222222222223</v>
      </c>
      <c r="S29" s="12">
        <v>222.22222222222223</v>
      </c>
      <c r="T29" s="12">
        <v>222.22222222222223</v>
      </c>
    </row>
    <row r="30" spans="1:22" x14ac:dyDescent="0.25">
      <c r="A30" t="s">
        <v>19</v>
      </c>
      <c r="B30" s="1">
        <v>2000</v>
      </c>
      <c r="C30" s="12">
        <f>B30/18</f>
        <v>111.11111111111111</v>
      </c>
      <c r="D30" s="12">
        <v>111.11111111111111</v>
      </c>
      <c r="E30" s="12">
        <v>111.11111111111111</v>
      </c>
      <c r="F30" s="12">
        <v>111.11111111111111</v>
      </c>
      <c r="G30" s="12">
        <v>111.11111111111111</v>
      </c>
      <c r="H30" s="12">
        <v>111.11111111111111</v>
      </c>
      <c r="I30" s="12">
        <v>111.11111111111111</v>
      </c>
      <c r="J30" s="12">
        <v>111.11111111111111</v>
      </c>
      <c r="K30" s="12">
        <v>111.11111111111111</v>
      </c>
      <c r="L30" s="12">
        <v>111.11111111111111</v>
      </c>
      <c r="M30" s="12">
        <v>111.11111111111111</v>
      </c>
      <c r="N30" s="12">
        <v>111.11111111111111</v>
      </c>
      <c r="O30" s="12">
        <v>111.11111111111111</v>
      </c>
      <c r="P30" s="12">
        <v>111.11111111111111</v>
      </c>
      <c r="Q30" s="12">
        <v>111.11111111111111</v>
      </c>
      <c r="R30" s="12">
        <v>111.11111111111111</v>
      </c>
      <c r="S30" s="12">
        <v>111.11111111111111</v>
      </c>
      <c r="T30" s="12">
        <v>111.11111111111111</v>
      </c>
    </row>
    <row r="31" spans="1:22" x14ac:dyDescent="0.25">
      <c r="A31" t="s">
        <v>20</v>
      </c>
      <c r="B31" s="1">
        <v>2660</v>
      </c>
      <c r="C31" s="8"/>
      <c r="D31" s="8"/>
      <c r="E31" s="8"/>
      <c r="F31" s="8"/>
      <c r="G31" s="8"/>
      <c r="H31" s="8"/>
      <c r="I31" s="8"/>
      <c r="J31" s="8"/>
      <c r="K31" s="8"/>
      <c r="L31" s="12">
        <f t="shared" ref="L31:T31" si="10">2660/9</f>
        <v>295.55555555555554</v>
      </c>
      <c r="M31" s="12">
        <f t="shared" si="10"/>
        <v>295.55555555555554</v>
      </c>
      <c r="N31" s="12">
        <f t="shared" si="10"/>
        <v>295.55555555555554</v>
      </c>
      <c r="O31" s="12">
        <f t="shared" si="10"/>
        <v>295.55555555555554</v>
      </c>
      <c r="P31" s="12">
        <f t="shared" si="10"/>
        <v>295.55555555555554</v>
      </c>
      <c r="Q31" s="12">
        <f t="shared" si="10"/>
        <v>295.55555555555554</v>
      </c>
      <c r="R31" s="12">
        <f t="shared" si="10"/>
        <v>295.55555555555554</v>
      </c>
      <c r="S31" s="12">
        <f t="shared" si="10"/>
        <v>295.55555555555554</v>
      </c>
      <c r="T31" s="12">
        <f t="shared" si="10"/>
        <v>295.55555555555554</v>
      </c>
    </row>
    <row r="33" spans="1:21" x14ac:dyDescent="0.25">
      <c r="A33" s="2" t="s">
        <v>21</v>
      </c>
      <c r="B33" s="13">
        <f>SUM(U19,B21,B24,B28)</f>
        <v>30835.980020000003</v>
      </c>
      <c r="C33" s="14">
        <f t="shared" ref="C33:U33" si="11">SUM(C18,C22:C23,C25:C27,C29:C31)</f>
        <v>2444.4222222222224</v>
      </c>
      <c r="D33" s="14">
        <f t="shared" si="11"/>
        <v>1149.9142222222222</v>
      </c>
      <c r="E33" s="14">
        <f t="shared" si="11"/>
        <v>1048.6822222222222</v>
      </c>
      <c r="F33" s="14">
        <f t="shared" si="11"/>
        <v>1090.8622222222223</v>
      </c>
      <c r="G33" s="14">
        <f t="shared" si="11"/>
        <v>1580.324222222222</v>
      </c>
      <c r="H33" s="14">
        <f t="shared" si="11"/>
        <v>1657.4802222222222</v>
      </c>
      <c r="I33" s="14">
        <f t="shared" si="11"/>
        <v>1373.3582222222221</v>
      </c>
      <c r="J33" s="14">
        <f t="shared" si="11"/>
        <v>1489.142222222222</v>
      </c>
      <c r="K33" s="14">
        <f t="shared" si="11"/>
        <v>2051.3422222222221</v>
      </c>
      <c r="L33" s="14">
        <f t="shared" si="11"/>
        <v>1883.1826666666666</v>
      </c>
      <c r="M33" s="14">
        <f t="shared" si="11"/>
        <v>1686.4326666666666</v>
      </c>
      <c r="N33" s="14">
        <f t="shared" si="11"/>
        <v>2334.0746666666664</v>
      </c>
      <c r="O33" s="14">
        <f t="shared" si="11"/>
        <v>2108.1636666666664</v>
      </c>
      <c r="P33" s="14">
        <f t="shared" si="11"/>
        <v>2070.0926666666669</v>
      </c>
      <c r="Q33" s="14">
        <f t="shared" si="11"/>
        <v>2052.5426666666667</v>
      </c>
      <c r="R33" s="14">
        <f t="shared" si="11"/>
        <v>1768.0186666666664</v>
      </c>
      <c r="S33" s="14">
        <f t="shared" si="11"/>
        <v>1824.3856666666666</v>
      </c>
      <c r="T33" s="14">
        <f t="shared" si="11"/>
        <v>1223.5586866666667</v>
      </c>
      <c r="U33" s="14">
        <f t="shared" si="11"/>
        <v>0</v>
      </c>
    </row>
    <row r="34" spans="1:21" x14ac:dyDescent="0.25">
      <c r="A34" s="15" t="s">
        <v>9</v>
      </c>
      <c r="B34" s="16"/>
      <c r="C34" s="17">
        <f>C33</f>
        <v>2444.4222222222224</v>
      </c>
      <c r="D34" s="17">
        <f t="shared" ref="D34:U34" si="12">D33+C34</f>
        <v>3594.3364444444446</v>
      </c>
      <c r="E34" s="17">
        <f t="shared" si="12"/>
        <v>4643.0186666666668</v>
      </c>
      <c r="F34" s="17">
        <f t="shared" si="12"/>
        <v>5733.8808888888889</v>
      </c>
      <c r="G34" s="17">
        <f t="shared" si="12"/>
        <v>7314.2051111111105</v>
      </c>
      <c r="H34" s="17">
        <f t="shared" si="12"/>
        <v>8971.6853333333329</v>
      </c>
      <c r="I34" s="18">
        <f t="shared" si="12"/>
        <v>10345.043555555556</v>
      </c>
      <c r="J34" s="18">
        <f t="shared" si="12"/>
        <v>11834.185777777779</v>
      </c>
      <c r="K34" s="18">
        <f t="shared" si="12"/>
        <v>13885.528</v>
      </c>
      <c r="L34" s="18">
        <f t="shared" si="12"/>
        <v>15768.710666666666</v>
      </c>
      <c r="M34" s="18">
        <f t="shared" si="12"/>
        <v>17455.143333333333</v>
      </c>
      <c r="N34" s="18">
        <f t="shared" si="12"/>
        <v>19789.218000000001</v>
      </c>
      <c r="O34" s="18">
        <f t="shared" si="12"/>
        <v>21897.381666666668</v>
      </c>
      <c r="P34" s="18">
        <f t="shared" si="12"/>
        <v>23967.474333333335</v>
      </c>
      <c r="Q34" s="18">
        <f t="shared" si="12"/>
        <v>26020.017000000003</v>
      </c>
      <c r="R34" s="18">
        <f t="shared" si="12"/>
        <v>27788.03566666667</v>
      </c>
      <c r="S34" s="18">
        <f t="shared" si="12"/>
        <v>29612.421333333335</v>
      </c>
      <c r="T34" s="18">
        <f t="shared" si="12"/>
        <v>30835.980020000003</v>
      </c>
      <c r="U34" s="18">
        <f t="shared" si="12"/>
        <v>30835.980020000003</v>
      </c>
    </row>
    <row r="36" spans="1:21" x14ac:dyDescent="0.25">
      <c r="C36" s="19">
        <v>0.25</v>
      </c>
      <c r="K36" s="19">
        <v>0.35</v>
      </c>
      <c r="U36" s="19">
        <v>0.4</v>
      </c>
    </row>
    <row r="37" spans="1:21" x14ac:dyDescent="0.25">
      <c r="A37" s="20" t="s">
        <v>22</v>
      </c>
      <c r="B37" s="21">
        <v>52069.046027777775</v>
      </c>
      <c r="C37" s="22">
        <f>B37*C36</f>
        <v>13017.261506944444</v>
      </c>
      <c r="D37" s="23"/>
      <c r="E37" s="23"/>
      <c r="F37" s="23"/>
      <c r="G37" s="23"/>
      <c r="H37" s="23"/>
      <c r="I37" s="23"/>
      <c r="J37" s="23"/>
      <c r="K37" s="22">
        <f>B37*K36</f>
        <v>18224.16610972222</v>
      </c>
      <c r="L37" s="23"/>
      <c r="M37" s="23"/>
      <c r="N37" s="23"/>
      <c r="O37" s="23"/>
      <c r="P37" s="23"/>
      <c r="Q37" s="23"/>
      <c r="R37" s="23"/>
      <c r="S37" s="23"/>
      <c r="T37" s="23"/>
      <c r="U37" s="22">
        <f>B37*U36</f>
        <v>20827.618411111111</v>
      </c>
    </row>
    <row r="38" spans="1:21" x14ac:dyDescent="0.25">
      <c r="A38" s="23" t="s">
        <v>9</v>
      </c>
      <c r="B38" s="24"/>
      <c r="C38" s="23">
        <f>C37</f>
        <v>13017.261506944444</v>
      </c>
      <c r="D38" s="23">
        <f t="shared" ref="D38:U38" si="13">D37+C38</f>
        <v>13017.261506944444</v>
      </c>
      <c r="E38" s="23">
        <f t="shared" si="13"/>
        <v>13017.261506944444</v>
      </c>
      <c r="F38" s="23">
        <f t="shared" si="13"/>
        <v>13017.261506944444</v>
      </c>
      <c r="G38" s="23">
        <f t="shared" si="13"/>
        <v>13017.261506944444</v>
      </c>
      <c r="H38" s="23">
        <f t="shared" si="13"/>
        <v>13017.261506944444</v>
      </c>
      <c r="I38" s="23">
        <f t="shared" si="13"/>
        <v>13017.261506944444</v>
      </c>
      <c r="J38" s="23">
        <f t="shared" si="13"/>
        <v>13017.261506944444</v>
      </c>
      <c r="K38" s="23">
        <f t="shared" si="13"/>
        <v>31241.427616666664</v>
      </c>
      <c r="L38" s="23">
        <f t="shared" si="13"/>
        <v>31241.427616666664</v>
      </c>
      <c r="M38" s="23">
        <f t="shared" si="13"/>
        <v>31241.427616666664</v>
      </c>
      <c r="N38" s="23">
        <f t="shared" si="13"/>
        <v>31241.427616666664</v>
      </c>
      <c r="O38" s="23">
        <f t="shared" si="13"/>
        <v>31241.427616666664</v>
      </c>
      <c r="P38" s="23">
        <f t="shared" si="13"/>
        <v>31241.427616666664</v>
      </c>
      <c r="Q38" s="23">
        <f t="shared" si="13"/>
        <v>31241.427616666664</v>
      </c>
      <c r="R38" s="23">
        <f t="shared" si="13"/>
        <v>31241.427616666664</v>
      </c>
      <c r="S38" s="23">
        <f t="shared" si="13"/>
        <v>31241.427616666664</v>
      </c>
      <c r="T38" s="23">
        <f t="shared" si="13"/>
        <v>31241.427616666664</v>
      </c>
      <c r="U38" s="25">
        <f t="shared" si="13"/>
        <v>52069.046027777775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Rodríguez Alonso</dc:creator>
  <cp:lastModifiedBy>Germán Rodríguez Alonso</cp:lastModifiedBy>
  <cp:revision>11</cp:revision>
  <dcterms:created xsi:type="dcterms:W3CDTF">2009-04-16T11:32:48Z</dcterms:created>
  <dcterms:modified xsi:type="dcterms:W3CDTF">2018-12-06T15:14:53Z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