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\Documents\IPM\"/>
    </mc:Choice>
  </mc:AlternateContent>
  <xr:revisionPtr revIDLastSave="0" documentId="13_ncr:1_{7923FD2F-6179-49D3-ACEE-576658995A82}" xr6:coauthVersionLast="41" xr6:coauthVersionMax="41" xr10:uidLastSave="{00000000-0000-0000-0000-000000000000}"/>
  <bookViews>
    <workbookView xWindow="-108" yWindow="-108" windowWidth="23256" windowHeight="12576" xr2:uid="{FEAFACFA-2514-4E1D-A996-E7DF0482C33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2" i="1"/>
  <c r="L2" i="1" l="1"/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2" i="1"/>
  <c r="C175" i="1" l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M2" i="1" l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3" i="1"/>
  <c r="L4" i="1"/>
  <c r="I175" i="1" l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L168" i="1" l="1"/>
  <c r="M168" i="1"/>
  <c r="L142" i="1"/>
  <c r="M142" i="1"/>
  <c r="L150" i="1"/>
  <c r="M150" i="1"/>
  <c r="L158" i="1"/>
  <c r="M158" i="1"/>
  <c r="L166" i="1"/>
  <c r="M166" i="1"/>
  <c r="L135" i="1"/>
  <c r="M135" i="1"/>
  <c r="L143" i="1"/>
  <c r="M143" i="1"/>
  <c r="L151" i="1"/>
  <c r="M151" i="1"/>
  <c r="L159" i="1"/>
  <c r="M159" i="1"/>
  <c r="L167" i="1"/>
  <c r="M167" i="1"/>
  <c r="L136" i="1"/>
  <c r="M136" i="1"/>
  <c r="L144" i="1"/>
  <c r="M144" i="1"/>
  <c r="L152" i="1"/>
  <c r="M152" i="1"/>
  <c r="L160" i="1"/>
  <c r="M160" i="1"/>
  <c r="L137" i="1"/>
  <c r="M137" i="1"/>
  <c r="L145" i="1"/>
  <c r="M145" i="1"/>
  <c r="L153" i="1"/>
  <c r="M153" i="1"/>
  <c r="L161" i="1"/>
  <c r="M161" i="1"/>
  <c r="L169" i="1"/>
  <c r="M169" i="1"/>
  <c r="L170" i="1"/>
  <c r="M170" i="1"/>
  <c r="L171" i="1"/>
  <c r="M171" i="1"/>
  <c r="L172" i="1"/>
  <c r="M172" i="1"/>
  <c r="L138" i="1"/>
  <c r="M138" i="1"/>
  <c r="L146" i="1"/>
  <c r="M146" i="1"/>
  <c r="L154" i="1"/>
  <c r="M154" i="1"/>
  <c r="L162" i="1"/>
  <c r="M162" i="1"/>
  <c r="L139" i="1"/>
  <c r="M139" i="1"/>
  <c r="L147" i="1"/>
  <c r="M147" i="1"/>
  <c r="L155" i="1"/>
  <c r="M155" i="1"/>
  <c r="L163" i="1"/>
  <c r="M163" i="1"/>
  <c r="L140" i="1"/>
  <c r="M140" i="1"/>
  <c r="L148" i="1"/>
  <c r="M148" i="1"/>
  <c r="L156" i="1"/>
  <c r="M156" i="1"/>
  <c r="L164" i="1"/>
  <c r="M164" i="1"/>
  <c r="L141" i="1"/>
  <c r="M141" i="1"/>
  <c r="L149" i="1"/>
  <c r="M149" i="1"/>
  <c r="L157" i="1"/>
  <c r="M157" i="1"/>
  <c r="L165" i="1"/>
  <c r="M165" i="1"/>
  <c r="L173" i="1"/>
  <c r="M173" i="1"/>
  <c r="L174" i="1"/>
  <c r="M174" i="1"/>
  <c r="L175" i="1"/>
  <c r="M175" i="1"/>
</calcChain>
</file>

<file path=xl/sharedStrings.xml><?xml version="1.0" encoding="utf-8"?>
<sst xmlns="http://schemas.openxmlformats.org/spreadsheetml/2006/main" count="154" uniqueCount="151">
  <si>
    <t>date of ECB</t>
  </si>
  <si>
    <t>DE_1Y</t>
  </si>
  <si>
    <t>DE_2Y</t>
  </si>
  <si>
    <t>EUR/PLN</t>
  </si>
  <si>
    <t>Starting day</t>
  </si>
  <si>
    <t>Ending day</t>
  </si>
  <si>
    <t>13/6/2003</t>
  </si>
  <si>
    <t>18/7/2003</t>
  </si>
  <si>
    <t>14/11/2003</t>
  </si>
  <si>
    <t>WIBOR (1 week)</t>
  </si>
  <si>
    <t>EURIBOR (1 week)</t>
  </si>
  <si>
    <t>16/1/2004</t>
  </si>
  <si>
    <t>13/2/2004</t>
  </si>
  <si>
    <t>15/10/2004</t>
  </si>
  <si>
    <t>14/1/2005</t>
  </si>
  <si>
    <t>21/1/2005</t>
  </si>
  <si>
    <t>15/4/2005</t>
  </si>
  <si>
    <t>15/7/2005</t>
  </si>
  <si>
    <t>14/10/2005</t>
  </si>
  <si>
    <t>13/1/2006</t>
  </si>
  <si>
    <t>20/1/2006</t>
  </si>
  <si>
    <t>14/4/2006</t>
  </si>
  <si>
    <t>16/6/2006</t>
  </si>
  <si>
    <t>14/7/2006</t>
  </si>
  <si>
    <t>13/10/2006</t>
  </si>
  <si>
    <t>15/12/2006</t>
  </si>
  <si>
    <t>13/4/2007</t>
  </si>
  <si>
    <t>19/1/2007</t>
  </si>
  <si>
    <t>16/2/2007</t>
  </si>
  <si>
    <t>16/3/2007</t>
  </si>
  <si>
    <t>20/4/2007</t>
  </si>
  <si>
    <t>18/5/2007</t>
  </si>
  <si>
    <t>14/6/2007</t>
  </si>
  <si>
    <t>13/7/2007</t>
  </si>
  <si>
    <t>14/9/2007</t>
  </si>
  <si>
    <t>16/11/2004</t>
  </si>
  <si>
    <t>14/12/2007</t>
  </si>
  <si>
    <t>18/1/2008</t>
  </si>
  <si>
    <t>15/2/2008</t>
  </si>
  <si>
    <t>18/4/2008</t>
  </si>
  <si>
    <t>16/5/2008</t>
  </si>
  <si>
    <t>13/6/2008</t>
  </si>
  <si>
    <t>15/8/2008</t>
  </si>
  <si>
    <t>14/11/2008</t>
  </si>
  <si>
    <t>14/3/2008</t>
  </si>
  <si>
    <t>16/1/2009</t>
  </si>
  <si>
    <t>23/1/2009</t>
  </si>
  <si>
    <t>13/2/2009</t>
  </si>
  <si>
    <t>13/3/2009</t>
  </si>
  <si>
    <t>14/8/2009</t>
  </si>
  <si>
    <t>16/10/2009</t>
  </si>
  <si>
    <t>13/11/2009</t>
  </si>
  <si>
    <t>15/5/2009</t>
  </si>
  <si>
    <t>16/4/2010</t>
  </si>
  <si>
    <t>18/6/2010</t>
  </si>
  <si>
    <t>16/7/2010</t>
  </si>
  <si>
    <t>13/8/2010</t>
  </si>
  <si>
    <t>15/10/2010</t>
  </si>
  <si>
    <t>14/1/2011</t>
  </si>
  <si>
    <t>21/1/2011</t>
  </si>
  <si>
    <t>15/4/2011</t>
  </si>
  <si>
    <t>13/5/2011</t>
  </si>
  <si>
    <t>17/6/2011</t>
  </si>
  <si>
    <t>15/7/2011</t>
  </si>
  <si>
    <t>16/9/2011</t>
  </si>
  <si>
    <t>14/10/2011</t>
  </si>
  <si>
    <t>16/12/2011</t>
  </si>
  <si>
    <t>13/1/2012</t>
  </si>
  <si>
    <t>20/1/2012</t>
  </si>
  <si>
    <t>17/2/2012</t>
  </si>
  <si>
    <t>16/3/2012</t>
  </si>
  <si>
    <t>14/6/2012</t>
  </si>
  <si>
    <t>13/7/2012</t>
  </si>
  <si>
    <t>14/10/2012</t>
  </si>
  <si>
    <t>16/11/2012</t>
  </si>
  <si>
    <t>14/12/2012</t>
  </si>
  <si>
    <t>18/1/2013</t>
  </si>
  <si>
    <t>15/2/2013</t>
  </si>
  <si>
    <t>15/3/2013</t>
  </si>
  <si>
    <t>17/6/2013</t>
  </si>
  <si>
    <t>13/9/2013</t>
  </si>
  <si>
    <t>15/11/2013</t>
  </si>
  <si>
    <t>13/12/2013</t>
  </si>
  <si>
    <t>17/1/2014</t>
  </si>
  <si>
    <t>14/2/2014</t>
  </si>
  <si>
    <t>14/3/2014</t>
  </si>
  <si>
    <t>16/5/2014</t>
  </si>
  <si>
    <t>13/6/2014</t>
  </si>
  <si>
    <t>15/8/2014</t>
  </si>
  <si>
    <t>14/11/2014</t>
  </si>
  <si>
    <t>23/1/2015</t>
  </si>
  <si>
    <t>16/4/2015</t>
  </si>
  <si>
    <t>17/7/2015</t>
  </si>
  <si>
    <t>23/10/2015</t>
  </si>
  <si>
    <t>30/1/2015</t>
  </si>
  <si>
    <t>13/3/2015</t>
  </si>
  <si>
    <t>23/4/2015</t>
  </si>
  <si>
    <t>24/7/2015</t>
  </si>
  <si>
    <t>30/10/2015</t>
  </si>
  <si>
    <t>22/1/2016</t>
  </si>
  <si>
    <t>22/4/2016</t>
  </si>
  <si>
    <t>22/7/2016</t>
  </si>
  <si>
    <t>21/10/2016</t>
  </si>
  <si>
    <t>29/1/2016</t>
  </si>
  <si>
    <t>29/7/2016</t>
  </si>
  <si>
    <t>18/3/2016</t>
  </si>
  <si>
    <t>29/4/2016</t>
  </si>
  <si>
    <t>16/9/2016</t>
  </si>
  <si>
    <t>29/10/2016</t>
  </si>
  <si>
    <t>15/12/2016</t>
  </si>
  <si>
    <t>20/1/2017</t>
  </si>
  <si>
    <t>28/4/2017</t>
  </si>
  <si>
    <t>21/7/2017</t>
  </si>
  <si>
    <t>27/10/2017</t>
  </si>
  <si>
    <t>15/12/2017</t>
  </si>
  <si>
    <t>27/1/2017</t>
  </si>
  <si>
    <t>17/3/2017</t>
  </si>
  <si>
    <t>16/6/2017</t>
  </si>
  <si>
    <t>28/7/2017</t>
  </si>
  <si>
    <t>15/9/2017</t>
  </si>
  <si>
    <t>22/12/2017</t>
  </si>
  <si>
    <t>26/01/2018</t>
  </si>
  <si>
    <t>27/4/2018</t>
  </si>
  <si>
    <t>15/6/2018</t>
  </si>
  <si>
    <t>27/7/2018</t>
  </si>
  <si>
    <t>14/9/2018</t>
  </si>
  <si>
    <t>26/10/2018</t>
  </si>
  <si>
    <t>14/12/2018</t>
  </si>
  <si>
    <t>16/3/2018</t>
  </si>
  <si>
    <t>22/6/2018</t>
  </si>
  <si>
    <t>21/9/2018</t>
  </si>
  <si>
    <t>21/12/2018</t>
  </si>
  <si>
    <t>25/1/2019</t>
  </si>
  <si>
    <t>26/7/2019</t>
  </si>
  <si>
    <t>25/10/2019</t>
  </si>
  <si>
    <t>13/12/2019</t>
  </si>
  <si>
    <t>15/3/2019</t>
  </si>
  <si>
    <t>18/4/2019</t>
  </si>
  <si>
    <t>14/6/2019</t>
  </si>
  <si>
    <t>20/12/2019</t>
  </si>
  <si>
    <t>13/9/2019</t>
  </si>
  <si>
    <t>20/9/2019</t>
  </si>
  <si>
    <t xml:space="preserve"> 24/1/2020</t>
  </si>
  <si>
    <t>31/1/2020</t>
  </si>
  <si>
    <t>differential</t>
  </si>
  <si>
    <t>OIS_1W</t>
  </si>
  <si>
    <t>OIS_1M</t>
  </si>
  <si>
    <t>∆WIBOR</t>
  </si>
  <si>
    <t>∆EURIBOR</t>
  </si>
  <si>
    <t>returns_I</t>
  </si>
  <si>
    <t>returns_II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</si>
</sst>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0.000"/>
    <numFmt numFmtId="166" formatCode="#,##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1" fillId="0" borderId="0"/>
  </cellStyleXfs>
  <cellXfs count="46">
    <xf numFmtId="0" fontId="0" fillId="0" borderId="0" xfId="0"/>
    <xf numFmtId="164" fontId="2" fillId="0" borderId="0" xfId="1" applyNumberFormat="1" applyAlignment="1">
      <alignment horizontal="center"/>
    </xf>
    <xf numFmtId="164" fontId="1" fillId="0" borderId="0" xfId="3" applyNumberFormat="1" applyFill="1" applyBorder="1" applyAlignment="1">
      <alignment horizontal="center"/>
    </xf>
    <xf numFmtId="14" fontId="2" fillId="0" borderId="0" xfId="1" applyNumberFormat="1" applyFill="1" applyAlignment="1">
      <alignment horizontal="center"/>
    </xf>
    <xf numFmtId="14" fontId="2" fillId="0" borderId="0" xfId="1" applyNumberFormat="1" applyFill="1"/>
    <xf numFmtId="2" fontId="2" fillId="0" borderId="0" xfId="1" applyNumberFormat="1" applyAlignment="1">
      <alignment vertical="top"/>
    </xf>
    <xf numFmtId="2" fontId="0" fillId="0" borderId="0" xfId="0" applyNumberFormat="1" applyAlignment="1">
      <alignment vertical="top"/>
    </xf>
    <xf numFmtId="2" fontId="0" fillId="0" borderId="0" xfId="0" applyNumberFormat="1"/>
    <xf numFmtId="164" fontId="2" fillId="0" borderId="0" xfId="1" applyNumberFormat="1" applyBorder="1" applyAlignment="1">
      <alignment horizontal="center"/>
    </xf>
    <xf numFmtId="164" fontId="2" fillId="0" borderId="0" xfId="1" applyNumberFormat="1" applyAlignment="1">
      <alignment horizontal="center"/>
    </xf>
    <xf numFmtId="164" fontId="1" fillId="0" borderId="0" xfId="3" applyNumberFormat="1" applyFill="1" applyBorder="1" applyAlignment="1">
      <alignment horizontal="center"/>
    </xf>
    <xf numFmtId="14" fontId="2" fillId="0" borderId="0" xfId="1" applyNumberFormat="1" applyFill="1" applyAlignment="1">
      <alignment horizontal="center"/>
    </xf>
    <xf numFmtId="14" fontId="2" fillId="0" borderId="0" xfId="1" applyNumberFormat="1" applyFill="1"/>
    <xf numFmtId="14" fontId="0" fillId="0" borderId="0" xfId="0" applyNumberFormat="1" applyAlignment="1">
      <alignment horizontal="right" vertical="top"/>
    </xf>
    <xf numFmtId="14" fontId="2" fillId="0" borderId="0" xfId="1" applyNumberFormat="1" applyAlignment="1">
      <alignment horizontal="right" vertical="top"/>
    </xf>
    <xf numFmtId="0" fontId="0" fillId="0" borderId="0" xfId="0" applyAlignment="1">
      <alignment horizontal="right" vertical="top"/>
    </xf>
    <xf numFmtId="2" fontId="2" fillId="0" borderId="0" xfId="1" applyNumberFormat="1" applyAlignment="1">
      <alignment horizontal="right" vertical="top"/>
    </xf>
    <xf numFmtId="2" fontId="2" fillId="0" borderId="0" xfId="1" applyNumberFormat="1" applyFill="1" applyAlignment="1">
      <alignment horizontal="right" vertical="top"/>
    </xf>
    <xf numFmtId="165" fontId="0" fillId="0" borderId="3" xfId="0" applyNumberFormat="1" applyBorder="1" applyAlignment="1">
      <alignment horizontal="right" vertical="top"/>
    </xf>
    <xf numFmtId="0" fontId="0" fillId="0" borderId="0" xfId="0" applyAlignment="1"/>
    <xf numFmtId="165" fontId="0" fillId="0" borderId="1" xfId="0" applyNumberFormat="1" applyBorder="1" applyAlignment="1"/>
    <xf numFmtId="165" fontId="5" fillId="0" borderId="1" xfId="0" applyNumberFormat="1" applyFont="1" applyBorder="1" applyAlignment="1"/>
    <xf numFmtId="165" fontId="0" fillId="0" borderId="2" xfId="0" applyNumberFormat="1" applyBorder="1" applyAlignment="1"/>
    <xf numFmtId="0" fontId="0" fillId="0" borderId="2" xfId="0" applyBorder="1" applyAlignment="1"/>
    <xf numFmtId="0" fontId="0" fillId="0" borderId="1" xfId="0" applyBorder="1" applyAlignment="1"/>
    <xf numFmtId="165" fontId="0" fillId="0" borderId="3" xfId="0" applyNumberFormat="1" applyBorder="1" applyAlignment="1"/>
    <xf numFmtId="165" fontId="0" fillId="0" borderId="0" xfId="0" applyNumberFormat="1" applyAlignment="1"/>
    <xf numFmtId="165" fontId="0" fillId="0" borderId="0" xfId="0" applyNumberFormat="1"/>
    <xf numFmtId="2" fontId="2" fillId="0" borderId="0" xfId="1" applyNumberFormat="1" applyAlignment="1">
      <alignment horizontal="center"/>
    </xf>
    <xf numFmtId="2" fontId="2" fillId="0" borderId="0" xfId="1" applyNumberFormat="1" applyFill="1" applyAlignment="1">
      <alignment horizontal="center"/>
    </xf>
    <xf numFmtId="2" fontId="1" fillId="0" borderId="0" xfId="3" applyNumberFormat="1" applyFill="1" applyAlignment="1">
      <alignment horizontal="center"/>
    </xf>
    <xf numFmtId="2" fontId="2" fillId="0" borderId="0" xfId="1" applyNumberFormat="1" applyAlignment="1">
      <alignment horizontal="center"/>
    </xf>
    <xf numFmtId="2" fontId="2" fillId="0" borderId="0" xfId="1" applyNumberFormat="1" applyFill="1" applyAlignment="1">
      <alignment horizontal="center"/>
    </xf>
    <xf numFmtId="2" fontId="1" fillId="0" borderId="0" xfId="3" applyNumberFormat="1" applyFill="1" applyAlignment="1">
      <alignment horizontal="center"/>
    </xf>
    <xf numFmtId="2" fontId="2" fillId="0" borderId="0" xfId="1" applyNumberFormat="1" applyAlignment="1">
      <alignment horizontal="center"/>
    </xf>
    <xf numFmtId="2" fontId="2" fillId="0" borderId="0" xfId="1" applyNumberFormat="1" applyFill="1" applyAlignment="1">
      <alignment horizontal="center"/>
    </xf>
    <xf numFmtId="2" fontId="0" fillId="0" borderId="0" xfId="0" applyNumberFormat="1" applyAlignment="1">
      <alignment horizontal="right" vertical="top"/>
    </xf>
    <xf numFmtId="2" fontId="2" fillId="0" borderId="0" xfId="1" applyNumberFormat="1" applyBorder="1" applyAlignment="1">
      <alignment horizontal="right" vertical="top"/>
    </xf>
    <xf numFmtId="2" fontId="1" fillId="0" borderId="0" xfId="3" applyNumberFormat="1" applyFill="1" applyBorder="1" applyAlignment="1">
      <alignment horizontal="right" vertical="top"/>
    </xf>
    <xf numFmtId="166" fontId="0" fillId="0" borderId="0" xfId="0" applyNumberFormat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5" fillId="0" borderId="1" xfId="0" applyNumberFormat="1" applyFon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6" fillId="0" borderId="0" xfId="0" applyFont="1"/>
  </cellXfs>
  <cellStyles count="7">
    <cellStyle name="Normal 2" xfId="2" xr:uid="{0594272A-6795-491A-826B-651D03C7B218}"/>
    <cellStyle name="Normal 3" xfId="3" xr:uid="{35ADFBEF-8B72-4F3C-97F7-53D88B968245}"/>
    <cellStyle name="Normal 3 2" xfId="5" xr:uid="{7E7BA8B1-9A8A-4010-AE67-FE500BE94929}"/>
    <cellStyle name="Normal 4" xfId="6" xr:uid="{7A4632C1-F011-47B1-A1D9-4743CFEE5A90}"/>
    <cellStyle name="Normal 5" xfId="4" xr:uid="{74210D78-366B-472D-845C-8D68DE110ACF}"/>
    <cellStyle name="Standaard" xfId="0" builtinId="0"/>
    <cellStyle name="Standaard 2" xfId="1" xr:uid="{91FD704A-5AB9-47F7-8215-69C8428464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E0F03-10CA-4331-9B62-136E52916302}">
  <dimension ref="A1:R192"/>
  <sheetViews>
    <sheetView tabSelected="1" topLeftCell="B151" workbookViewId="0">
      <selection activeCell="L170" sqref="L170"/>
    </sheetView>
  </sheetViews>
  <sheetFormatPr defaultRowHeight="14.4" x14ac:dyDescent="0.3"/>
  <cols>
    <col min="1" max="1" width="12.44140625" customWidth="1"/>
    <col min="2" max="2" width="14.88671875" style="36" customWidth="1"/>
    <col min="3" max="3" width="16.44140625" style="36" customWidth="1"/>
    <col min="6" max="6" width="12.5546875" style="13" customWidth="1"/>
    <col min="7" max="7" width="12.5546875" style="7" customWidth="1"/>
    <col min="8" max="8" width="14.5546875" customWidth="1"/>
    <col min="9" max="9" width="16.109375" style="19" customWidth="1"/>
    <col min="10" max="10" width="11.44140625" style="15" customWidth="1"/>
    <col min="12" max="12" width="11.5546875" customWidth="1"/>
  </cols>
  <sheetData>
    <row r="1" spans="1:18" x14ac:dyDescent="0.3">
      <c r="A1" t="s">
        <v>0</v>
      </c>
      <c r="B1" s="36" t="s">
        <v>9</v>
      </c>
      <c r="C1" s="36" t="s">
        <v>10</v>
      </c>
      <c r="D1" t="s">
        <v>1</v>
      </c>
      <c r="E1" t="s">
        <v>2</v>
      </c>
      <c r="F1" s="13" t="s">
        <v>4</v>
      </c>
      <c r="G1" s="7" t="s">
        <v>3</v>
      </c>
      <c r="H1" t="s">
        <v>9</v>
      </c>
      <c r="I1" s="19" t="s">
        <v>10</v>
      </c>
      <c r="J1" s="15" t="s">
        <v>5</v>
      </c>
      <c r="K1" t="s">
        <v>3</v>
      </c>
      <c r="L1" t="s">
        <v>149</v>
      </c>
      <c r="M1" t="s">
        <v>144</v>
      </c>
      <c r="N1" t="s">
        <v>145</v>
      </c>
      <c r="O1" t="s">
        <v>146</v>
      </c>
      <c r="P1" s="45" t="s">
        <v>147</v>
      </c>
      <c r="Q1" s="45" t="s">
        <v>148</v>
      </c>
      <c r="R1" s="45" t="s">
        <v>150</v>
      </c>
    </row>
    <row r="2" spans="1:18" x14ac:dyDescent="0.3">
      <c r="A2" s="8">
        <v>37777</v>
      </c>
      <c r="B2" s="37">
        <v>5.63</v>
      </c>
      <c r="C2" s="15">
        <v>2.2029999999999998</v>
      </c>
      <c r="D2" s="28">
        <v>-4.1500000000000101</v>
      </c>
      <c r="E2" s="31">
        <v>-6.2999999999999696</v>
      </c>
      <c r="F2" s="13">
        <v>37778</v>
      </c>
      <c r="G2" s="7">
        <v>4.3860000000000001</v>
      </c>
      <c r="H2">
        <v>5.0199999999999996</v>
      </c>
      <c r="I2" s="26">
        <v>2.157</v>
      </c>
      <c r="J2" s="15" t="s">
        <v>6</v>
      </c>
      <c r="K2">
        <v>4.4309000000000003</v>
      </c>
      <c r="L2">
        <f xml:space="preserve"> (365/7)*(LOG(K2) - LOG(G2)) - (I2 - H2)</f>
        <v>3.0936446108935911</v>
      </c>
      <c r="M2" s="27">
        <f>H2-I2</f>
        <v>2.8629999999999995</v>
      </c>
      <c r="N2" s="34">
        <v>-8.7499999999999893</v>
      </c>
      <c r="O2">
        <v>-4.5</v>
      </c>
      <c r="P2" s="7">
        <f xml:space="preserve"> H2-B2</f>
        <v>-0.61000000000000032</v>
      </c>
      <c r="Q2" s="27">
        <f xml:space="preserve"> I2 - C2</f>
        <v>-4.5999999999999819E-2</v>
      </c>
      <c r="R2">
        <f>(((365/7)*(LOG(G2)/LOG(H2))*(1+(H2/100)))-(1+(I2/100)))/100</f>
        <v>0.49156490063313235</v>
      </c>
    </row>
    <row r="3" spans="1:18" x14ac:dyDescent="0.3">
      <c r="A3" s="8">
        <v>37812</v>
      </c>
      <c r="B3" s="37">
        <v>5.3</v>
      </c>
      <c r="C3" s="15">
        <v>2.1219999999999999</v>
      </c>
      <c r="D3" s="28">
        <v>0.70000000000001195</v>
      </c>
      <c r="E3" s="31">
        <v>-0.15000000000000602</v>
      </c>
      <c r="F3" s="13">
        <v>37932</v>
      </c>
      <c r="G3" s="7">
        <v>4.4436</v>
      </c>
      <c r="H3">
        <v>5.83</v>
      </c>
      <c r="I3" s="26">
        <v>2.1190000000000002</v>
      </c>
      <c r="J3" s="15" t="s">
        <v>7</v>
      </c>
      <c r="K3">
        <v>4.4781000000000004</v>
      </c>
      <c r="L3">
        <f t="shared" ref="L3" si="0" xml:space="preserve"> (365/7)*(LOG(K3) - LOG(G3)) - (I3 - H3)</f>
        <v>3.8861389636861974</v>
      </c>
      <c r="M3" s="27">
        <f t="shared" ref="M3:M62" si="1" xml:space="preserve"> H3-I3</f>
        <v>3.7109999999999999</v>
      </c>
      <c r="N3" s="34">
        <v>-0.50000000000003397</v>
      </c>
      <c r="O3">
        <v>0.25</v>
      </c>
      <c r="P3" s="7">
        <f t="shared" ref="P3:P66" si="2" xml:space="preserve"> H3-B3</f>
        <v>0.53000000000000025</v>
      </c>
      <c r="Q3" s="27">
        <f t="shared" ref="Q3:Q66" si="3" xml:space="preserve"> I3 - C3</f>
        <v>-2.9999999999996696E-3</v>
      </c>
      <c r="R3">
        <f t="shared" ref="R3:R66" si="4">(((365/7)*(LOG(G3)/LOG(H3))*(1+(H3/100)))-(1+(I3/100)))/100</f>
        <v>0.45661959216663717</v>
      </c>
    </row>
    <row r="4" spans="1:18" x14ac:dyDescent="0.3">
      <c r="A4" s="8">
        <v>37868</v>
      </c>
      <c r="B4" s="37">
        <v>5.32</v>
      </c>
      <c r="C4" s="15">
        <v>2.1120000000000001</v>
      </c>
      <c r="D4" s="28">
        <v>-1.1000000000000101</v>
      </c>
      <c r="E4" s="31">
        <v>-3.5000000000000102</v>
      </c>
      <c r="F4" s="13">
        <v>37750</v>
      </c>
      <c r="G4" s="7">
        <v>4.4406999999999996</v>
      </c>
      <c r="H4">
        <v>6.51</v>
      </c>
      <c r="I4" s="26">
        <v>2.1120000000000001</v>
      </c>
      <c r="J4" s="13">
        <v>37964</v>
      </c>
      <c r="K4">
        <v>4.4471999999999996</v>
      </c>
      <c r="L4">
        <f xml:space="preserve"> (365/7)*(LOG(K4) - LOG(G4)) - (I4 - H4)</f>
        <v>4.4311225226595576</v>
      </c>
      <c r="M4" s="27">
        <f t="shared" si="1"/>
        <v>4.3979999999999997</v>
      </c>
      <c r="N4" s="34">
        <v>0</v>
      </c>
      <c r="O4">
        <v>0.55000000000000004</v>
      </c>
      <c r="P4" s="7">
        <f t="shared" si="2"/>
        <v>1.1899999999999995</v>
      </c>
      <c r="Q4" s="27">
        <f t="shared" si="3"/>
        <v>0</v>
      </c>
      <c r="R4">
        <f t="shared" si="4"/>
        <v>0.431757602854767</v>
      </c>
    </row>
    <row r="5" spans="1:18" x14ac:dyDescent="0.3">
      <c r="A5" s="8">
        <v>37896</v>
      </c>
      <c r="B5" s="37">
        <v>5.3</v>
      </c>
      <c r="C5" s="15">
        <v>2.0840000000000001</v>
      </c>
      <c r="D5" s="28">
        <v>2.4500000000000197</v>
      </c>
      <c r="E5" s="31">
        <v>4.25</v>
      </c>
      <c r="F5" s="13">
        <v>37690</v>
      </c>
      <c r="G5" s="7">
        <v>4.5426000000000002</v>
      </c>
      <c r="H5">
        <v>6.68</v>
      </c>
      <c r="I5" s="26">
        <v>2.0840000000000001</v>
      </c>
      <c r="J5" s="13">
        <v>37904</v>
      </c>
      <c r="K5">
        <v>4.5465999999999998</v>
      </c>
      <c r="L5">
        <f t="shared" ref="L5:L64" si="5" xml:space="preserve"> (365/7)*(LOG(K5) - LOG(G5)) - (I5 - H5)</f>
        <v>4.6159316609512331</v>
      </c>
      <c r="M5" s="27">
        <f t="shared" si="1"/>
        <v>4.5960000000000001</v>
      </c>
      <c r="N5" s="34">
        <v>0.99999999999997902</v>
      </c>
      <c r="O5">
        <v>0.5</v>
      </c>
      <c r="P5" s="7">
        <f t="shared" si="2"/>
        <v>1.38</v>
      </c>
      <c r="Q5" s="27">
        <f t="shared" si="3"/>
        <v>0</v>
      </c>
      <c r="R5">
        <f t="shared" si="4"/>
        <v>0.43310226161056364</v>
      </c>
    </row>
    <row r="6" spans="1:18" x14ac:dyDescent="0.3">
      <c r="A6" s="8">
        <v>37931</v>
      </c>
      <c r="B6" s="37">
        <v>5.21</v>
      </c>
      <c r="C6" s="15">
        <v>2.0720000000000001</v>
      </c>
      <c r="D6" s="28">
        <v>0.69999999999996698</v>
      </c>
      <c r="E6" s="31">
        <v>0.64999999999999503</v>
      </c>
      <c r="F6" s="13">
        <v>37813</v>
      </c>
      <c r="G6" s="7">
        <v>4.593</v>
      </c>
      <c r="H6">
        <v>6.51</v>
      </c>
      <c r="I6" s="26">
        <v>2.0720000000000001</v>
      </c>
      <c r="J6" s="13" t="s">
        <v>8</v>
      </c>
      <c r="K6">
        <v>4.5784000000000002</v>
      </c>
      <c r="L6">
        <f t="shared" si="5"/>
        <v>4.3659014187256213</v>
      </c>
      <c r="M6" s="27">
        <f t="shared" si="1"/>
        <v>4.4379999999999997</v>
      </c>
      <c r="N6" s="34">
        <v>0</v>
      </c>
      <c r="O6">
        <v>0</v>
      </c>
      <c r="P6" s="7">
        <f t="shared" si="2"/>
        <v>1.2999999999999998</v>
      </c>
      <c r="Q6" s="27">
        <f t="shared" si="3"/>
        <v>0</v>
      </c>
      <c r="R6">
        <f t="shared" si="4"/>
        <v>0.44175870467169448</v>
      </c>
    </row>
    <row r="7" spans="1:18" x14ac:dyDescent="0.3">
      <c r="A7" s="8">
        <v>37959</v>
      </c>
      <c r="B7" s="37">
        <v>5.83</v>
      </c>
      <c r="C7" s="15">
        <v>2.0649999999999999</v>
      </c>
      <c r="D7" s="28">
        <v>-0.15000000000000602</v>
      </c>
      <c r="E7" s="31">
        <v>-4.5999999999999801</v>
      </c>
      <c r="F7" s="13">
        <v>37753</v>
      </c>
      <c r="G7" s="7">
        <v>4.6365999999999996</v>
      </c>
      <c r="H7">
        <v>6.71</v>
      </c>
      <c r="I7" s="26">
        <v>2.0649999999999999</v>
      </c>
      <c r="J7" s="13">
        <v>37967</v>
      </c>
      <c r="K7">
        <v>4.6604999999999999</v>
      </c>
      <c r="L7">
        <f t="shared" si="5"/>
        <v>4.761428817540942</v>
      </c>
      <c r="M7" s="27">
        <f t="shared" si="1"/>
        <v>4.6449999999999996</v>
      </c>
      <c r="N7" s="34">
        <v>0</v>
      </c>
      <c r="O7">
        <v>0</v>
      </c>
      <c r="P7" s="7">
        <f t="shared" si="2"/>
        <v>0.87999999999999989</v>
      </c>
      <c r="Q7" s="27">
        <f t="shared" si="3"/>
        <v>0</v>
      </c>
      <c r="R7">
        <f t="shared" si="4"/>
        <v>0.43817177721587974</v>
      </c>
    </row>
    <row r="8" spans="1:18" x14ac:dyDescent="0.3">
      <c r="A8" s="8">
        <v>37994</v>
      </c>
      <c r="B8" s="37">
        <v>5.26</v>
      </c>
      <c r="C8" s="39">
        <v>2.0649999999999999</v>
      </c>
      <c r="D8" s="28">
        <v>-2.0499999999999701</v>
      </c>
      <c r="E8" s="31">
        <v>-2.4</v>
      </c>
      <c r="F8" s="13">
        <v>38231</v>
      </c>
      <c r="G8" s="7">
        <v>4.6939000000000002</v>
      </c>
      <c r="H8">
        <v>5.41</v>
      </c>
      <c r="I8" s="26">
        <v>2.0640000000000001</v>
      </c>
      <c r="J8" s="15" t="s">
        <v>11</v>
      </c>
      <c r="K8">
        <v>4.7125000000000004</v>
      </c>
      <c r="L8">
        <f t="shared" si="5"/>
        <v>3.4355569302496471</v>
      </c>
      <c r="M8" s="27">
        <f t="shared" si="1"/>
        <v>3.3460000000000001</v>
      </c>
      <c r="N8" s="34">
        <v>0</v>
      </c>
      <c r="O8">
        <v>0.5</v>
      </c>
      <c r="P8" s="7">
        <f t="shared" si="2"/>
        <v>0.15000000000000036</v>
      </c>
      <c r="Q8" s="27">
        <f t="shared" si="3"/>
        <v>-9.9999999999988987E-4</v>
      </c>
      <c r="R8">
        <f t="shared" si="4"/>
        <v>0.49320575735434802</v>
      </c>
    </row>
    <row r="9" spans="1:18" x14ac:dyDescent="0.3">
      <c r="A9" s="8">
        <v>38022</v>
      </c>
      <c r="B9" s="37">
        <v>5.41</v>
      </c>
      <c r="C9" s="39">
        <v>2.0510000000000002</v>
      </c>
      <c r="D9" s="28">
        <v>0</v>
      </c>
      <c r="E9" s="31">
        <v>-2.1999999999999802</v>
      </c>
      <c r="F9" s="13">
        <v>38140</v>
      </c>
      <c r="G9" s="7">
        <v>4.8623000000000003</v>
      </c>
      <c r="H9">
        <v>5.38</v>
      </c>
      <c r="I9" s="26">
        <v>2.0510000000000002</v>
      </c>
      <c r="J9" s="15" t="s">
        <v>12</v>
      </c>
      <c r="K9">
        <v>4.8548999999999998</v>
      </c>
      <c r="L9">
        <f t="shared" si="5"/>
        <v>3.2945094759106941</v>
      </c>
      <c r="M9" s="27">
        <f t="shared" si="1"/>
        <v>3.3289999999999997</v>
      </c>
      <c r="N9" s="34">
        <v>0.99999999999997902</v>
      </c>
      <c r="O9">
        <v>0.3</v>
      </c>
      <c r="P9" s="7">
        <f t="shared" si="2"/>
        <v>-3.0000000000000249E-2</v>
      </c>
      <c r="Q9" s="27">
        <f t="shared" si="3"/>
        <v>0</v>
      </c>
      <c r="R9">
        <f t="shared" si="4"/>
        <v>0.50623707311196953</v>
      </c>
    </row>
    <row r="10" spans="1:18" x14ac:dyDescent="0.3">
      <c r="A10" s="8">
        <v>38050</v>
      </c>
      <c r="B10" s="37">
        <v>5.34</v>
      </c>
      <c r="C10" s="39">
        <v>2.0059999999999998</v>
      </c>
      <c r="D10" s="28">
        <v>1.3500000000000101</v>
      </c>
      <c r="E10" s="31">
        <v>2.2999999999999701</v>
      </c>
      <c r="F10" s="13">
        <v>38110</v>
      </c>
      <c r="G10" s="7">
        <v>4.8436000000000003</v>
      </c>
      <c r="H10">
        <v>5.33</v>
      </c>
      <c r="I10" s="26">
        <v>2.0289999999999999</v>
      </c>
      <c r="J10" s="13">
        <v>38324</v>
      </c>
      <c r="K10">
        <v>4.7648000000000001</v>
      </c>
      <c r="L10">
        <f t="shared" si="5"/>
        <v>2.9295554322179296</v>
      </c>
      <c r="M10" s="27">
        <f t="shared" si="1"/>
        <v>3.3010000000000002</v>
      </c>
      <c r="N10" s="34">
        <v>1.50000000000001</v>
      </c>
      <c r="O10">
        <v>2.5</v>
      </c>
      <c r="P10" s="7">
        <f t="shared" si="2"/>
        <v>-9.9999999999997868E-3</v>
      </c>
      <c r="Q10" s="27">
        <f t="shared" si="3"/>
        <v>2.3000000000000131E-2</v>
      </c>
      <c r="R10">
        <f t="shared" si="4"/>
        <v>0.5076098394547901</v>
      </c>
    </row>
    <row r="11" spans="1:18" x14ac:dyDescent="0.3">
      <c r="A11" s="8">
        <v>38078</v>
      </c>
      <c r="B11" s="37">
        <v>5.38</v>
      </c>
      <c r="C11" s="39">
        <v>2.0329999999999999</v>
      </c>
      <c r="D11" s="28">
        <v>5.6000000000000094</v>
      </c>
      <c r="E11" s="31">
        <v>6.4000000000000101</v>
      </c>
      <c r="F11" s="13">
        <v>38021</v>
      </c>
      <c r="G11" s="7">
        <v>4.7473999999999998</v>
      </c>
      <c r="H11">
        <v>5.6</v>
      </c>
      <c r="I11" s="26">
        <v>2.0449999999999999</v>
      </c>
      <c r="J11" s="13">
        <v>38234</v>
      </c>
      <c r="K11">
        <v>4.7337999999999996</v>
      </c>
      <c r="L11">
        <f t="shared" si="5"/>
        <v>3.4900341642482346</v>
      </c>
      <c r="M11" s="27">
        <f t="shared" si="1"/>
        <v>3.5549999999999997</v>
      </c>
      <c r="N11" s="34">
        <v>0.49999999999998901</v>
      </c>
      <c r="O11">
        <v>3.55</v>
      </c>
      <c r="P11" s="7">
        <f t="shared" si="2"/>
        <v>0.21999999999999975</v>
      </c>
      <c r="Q11" s="27">
        <f t="shared" si="3"/>
        <v>1.2000000000000011E-2</v>
      </c>
      <c r="R11">
        <f t="shared" si="4"/>
        <v>0.48763279672335985</v>
      </c>
    </row>
    <row r="12" spans="1:18" x14ac:dyDescent="0.3">
      <c r="A12" s="8">
        <v>38113</v>
      </c>
      <c r="B12" s="37">
        <v>5.94</v>
      </c>
      <c r="C12" s="39">
        <v>2.056</v>
      </c>
      <c r="D12" s="28">
        <v>1.2</v>
      </c>
      <c r="E12" s="31">
        <v>1.1000000000000101</v>
      </c>
      <c r="F12" s="14">
        <v>38173</v>
      </c>
      <c r="G12" s="5">
        <v>4.7495000000000003</v>
      </c>
      <c r="H12">
        <v>5.72</v>
      </c>
      <c r="I12" s="26">
        <v>2.024</v>
      </c>
      <c r="J12" s="13">
        <v>38326</v>
      </c>
      <c r="K12">
        <v>4.7674000000000003</v>
      </c>
      <c r="L12">
        <f t="shared" si="5"/>
        <v>3.781185792597741</v>
      </c>
      <c r="M12" s="27">
        <f t="shared" si="1"/>
        <v>3.6959999999999997</v>
      </c>
      <c r="N12" s="34">
        <v>-0.29999999999996702</v>
      </c>
      <c r="O12">
        <v>0.25</v>
      </c>
      <c r="P12" s="7">
        <f t="shared" si="2"/>
        <v>-0.22000000000000064</v>
      </c>
      <c r="Q12" s="27">
        <f t="shared" si="3"/>
        <v>-3.2000000000000028E-2</v>
      </c>
      <c r="R12">
        <f t="shared" si="4"/>
        <v>0.48228110428305304</v>
      </c>
    </row>
    <row r="13" spans="1:18" x14ac:dyDescent="0.3">
      <c r="A13" s="8">
        <v>38141</v>
      </c>
      <c r="B13" s="37">
        <v>5.31</v>
      </c>
      <c r="C13" s="39">
        <v>2.0720000000000001</v>
      </c>
      <c r="D13" s="28">
        <v>0</v>
      </c>
      <c r="E13" s="31">
        <v>-1.7999999999999801</v>
      </c>
      <c r="F13" s="14">
        <v>38083</v>
      </c>
      <c r="G13" s="5">
        <v>4.6429</v>
      </c>
      <c r="H13">
        <v>5.29</v>
      </c>
      <c r="I13" s="26">
        <v>2.0859999999999999</v>
      </c>
      <c r="J13" s="13">
        <v>38297</v>
      </c>
      <c r="K13">
        <v>4.5838000000000001</v>
      </c>
      <c r="L13">
        <f t="shared" si="5"/>
        <v>2.913894373562532</v>
      </c>
      <c r="M13" s="27">
        <f t="shared" si="1"/>
        <v>3.2040000000000002</v>
      </c>
      <c r="N13" s="34">
        <v>-0.99999999999997902</v>
      </c>
      <c r="O13">
        <v>-0.25</v>
      </c>
      <c r="P13" s="7">
        <f t="shared" si="2"/>
        <v>-1.9999999999999574E-2</v>
      </c>
      <c r="Q13" s="27">
        <f t="shared" si="3"/>
        <v>1.399999999999979E-2</v>
      </c>
      <c r="R13">
        <f t="shared" si="4"/>
        <v>0.49580089435917124</v>
      </c>
    </row>
    <row r="14" spans="1:18" x14ac:dyDescent="0.3">
      <c r="A14" s="8">
        <v>38169</v>
      </c>
      <c r="B14" s="37">
        <v>5.93</v>
      </c>
      <c r="C14" s="39">
        <v>2.069</v>
      </c>
      <c r="D14" s="28">
        <v>0</v>
      </c>
      <c r="E14" s="31">
        <v>0.44999999999997298</v>
      </c>
      <c r="F14" s="14">
        <v>38024</v>
      </c>
      <c r="G14" s="5">
        <v>4.5118999999999998</v>
      </c>
      <c r="H14">
        <v>5.93</v>
      </c>
      <c r="I14" s="26">
        <v>2.0710000000000002</v>
      </c>
      <c r="J14" s="13">
        <v>38237</v>
      </c>
      <c r="K14">
        <v>4.5246000000000004</v>
      </c>
      <c r="L14">
        <f t="shared" si="5"/>
        <v>3.9226521218336416</v>
      </c>
      <c r="M14" s="27">
        <f t="shared" si="1"/>
        <v>3.8589999999999995</v>
      </c>
      <c r="N14" s="34">
        <v>0</v>
      </c>
      <c r="O14">
        <v>0</v>
      </c>
      <c r="P14" s="7">
        <f t="shared" si="2"/>
        <v>0</v>
      </c>
      <c r="Q14" s="27">
        <f t="shared" si="3"/>
        <v>2.0000000000002238E-3</v>
      </c>
      <c r="R14">
        <f t="shared" si="4"/>
        <v>0.45733418329872522</v>
      </c>
    </row>
    <row r="15" spans="1:18" x14ac:dyDescent="0.3">
      <c r="A15" s="8">
        <v>38232</v>
      </c>
      <c r="B15" s="37">
        <v>6.58</v>
      </c>
      <c r="C15" s="39">
        <v>2.0590000000000002</v>
      </c>
      <c r="D15" s="28">
        <v>0.94999999999996199</v>
      </c>
      <c r="E15" s="31">
        <v>1.7000000000000299</v>
      </c>
      <c r="F15" s="14">
        <v>38055</v>
      </c>
      <c r="G15" s="5">
        <v>4.4318999999999997</v>
      </c>
      <c r="H15">
        <v>6.55</v>
      </c>
      <c r="I15" s="26">
        <v>2.0579999999999998</v>
      </c>
      <c r="J15" s="13">
        <v>38269</v>
      </c>
      <c r="K15">
        <v>4.4020000000000001</v>
      </c>
      <c r="L15">
        <f t="shared" si="5"/>
        <v>4.338704467116445</v>
      </c>
      <c r="M15" s="27">
        <f t="shared" si="1"/>
        <v>4.492</v>
      </c>
      <c r="N15" s="34">
        <v>-0.70000000000001195</v>
      </c>
      <c r="O15">
        <v>0.3</v>
      </c>
      <c r="P15" s="7">
        <f t="shared" si="2"/>
        <v>-3.0000000000000249E-2</v>
      </c>
      <c r="Q15" s="27">
        <f t="shared" si="3"/>
        <v>-1.000000000000334E-3</v>
      </c>
      <c r="R15">
        <f t="shared" si="4"/>
        <v>0.42990159396469674</v>
      </c>
    </row>
    <row r="16" spans="1:18" x14ac:dyDescent="0.3">
      <c r="A16" s="8">
        <v>38267</v>
      </c>
      <c r="B16" s="37">
        <v>6.64</v>
      </c>
      <c r="C16" s="39">
        <v>2.0920000000000001</v>
      </c>
      <c r="D16" s="28">
        <v>0</v>
      </c>
      <c r="E16" s="31">
        <v>-1.05</v>
      </c>
      <c r="F16" s="14">
        <v>38209</v>
      </c>
      <c r="G16" s="5">
        <v>4.3310000000000004</v>
      </c>
      <c r="H16">
        <v>6.65</v>
      </c>
      <c r="I16" s="26">
        <v>2.0760000000000001</v>
      </c>
      <c r="J16" s="15" t="s">
        <v>13</v>
      </c>
      <c r="K16">
        <v>4.3113999999999999</v>
      </c>
      <c r="L16">
        <f t="shared" si="5"/>
        <v>4.4712855407156162</v>
      </c>
      <c r="M16" s="27">
        <f t="shared" si="1"/>
        <v>4.5739999999999998</v>
      </c>
      <c r="N16" s="34">
        <v>0.49999999999998901</v>
      </c>
      <c r="O16">
        <v>-0.1</v>
      </c>
      <c r="P16" s="7">
        <f t="shared" si="2"/>
        <v>1.0000000000000675E-2</v>
      </c>
      <c r="Q16" s="27">
        <f t="shared" si="3"/>
        <v>-1.6000000000000014E-2</v>
      </c>
      <c r="R16">
        <f t="shared" si="4"/>
        <v>0.42003018545712167</v>
      </c>
    </row>
    <row r="17" spans="1:18" x14ac:dyDescent="0.3">
      <c r="A17" s="8">
        <v>38295</v>
      </c>
      <c r="B17" s="37">
        <v>6.6</v>
      </c>
      <c r="C17" s="39">
        <v>2.1160000000000001</v>
      </c>
      <c r="D17" s="28">
        <v>0</v>
      </c>
      <c r="E17" s="31">
        <v>-0.4</v>
      </c>
      <c r="F17" s="14">
        <v>38118</v>
      </c>
      <c r="G17" s="5">
        <v>4.2904</v>
      </c>
      <c r="H17">
        <v>6.54</v>
      </c>
      <c r="I17" s="26">
        <v>2.0870000000000002</v>
      </c>
      <c r="J17" s="13">
        <v>38332</v>
      </c>
      <c r="K17">
        <v>4.2882999999999996</v>
      </c>
      <c r="L17">
        <f t="shared" si="5"/>
        <v>4.4419131810837786</v>
      </c>
      <c r="M17" s="27">
        <f t="shared" si="1"/>
        <v>4.4529999999999994</v>
      </c>
      <c r="N17" s="34">
        <v>0</v>
      </c>
      <c r="O17">
        <v>-0.2</v>
      </c>
      <c r="P17" s="7">
        <f t="shared" si="2"/>
        <v>-5.9999999999999609E-2</v>
      </c>
      <c r="Q17" s="27">
        <f t="shared" si="3"/>
        <v>-2.8999999999999915E-2</v>
      </c>
      <c r="R17">
        <f t="shared" si="4"/>
        <v>0.42061655809768062</v>
      </c>
    </row>
    <row r="18" spans="1:18" x14ac:dyDescent="0.3">
      <c r="A18" s="8">
        <v>38323</v>
      </c>
      <c r="B18" s="37">
        <v>6.7</v>
      </c>
      <c r="C18" s="39">
        <v>2.0470000000000002</v>
      </c>
      <c r="D18" s="28">
        <v>2.8000000000000003</v>
      </c>
      <c r="E18" s="31">
        <v>3.3500000000000099</v>
      </c>
      <c r="F18" s="14">
        <v>38058</v>
      </c>
      <c r="G18" s="5">
        <v>4.1744000000000003</v>
      </c>
      <c r="H18">
        <v>6.7</v>
      </c>
      <c r="I18" s="26">
        <v>2.0630000000000002</v>
      </c>
      <c r="J18" s="13">
        <v>38272</v>
      </c>
      <c r="K18">
        <v>4.2077</v>
      </c>
      <c r="L18">
        <f t="shared" si="5"/>
        <v>4.8169296818222431</v>
      </c>
      <c r="M18" s="27">
        <f t="shared" si="1"/>
        <v>4.6370000000000005</v>
      </c>
      <c r="N18" s="34">
        <v>0</v>
      </c>
      <c r="O18">
        <v>-1.2</v>
      </c>
      <c r="P18" s="7">
        <f t="shared" si="2"/>
        <v>0</v>
      </c>
      <c r="Q18" s="27">
        <f t="shared" si="3"/>
        <v>1.6000000000000014E-2</v>
      </c>
      <c r="R18">
        <f t="shared" si="4"/>
        <v>0.40776598381572066</v>
      </c>
    </row>
    <row r="19" spans="1:18" x14ac:dyDescent="0.3">
      <c r="A19" s="8">
        <v>38365</v>
      </c>
      <c r="B19" s="37">
        <v>6.65</v>
      </c>
      <c r="C19" s="39">
        <v>2.0699999999999998</v>
      </c>
      <c r="D19" s="28">
        <v>-4</v>
      </c>
      <c r="E19" s="31">
        <v>-7.7999999999999901</v>
      </c>
      <c r="F19" s="14" t="s">
        <v>14</v>
      </c>
      <c r="G19" s="5">
        <v>4.0625999999999998</v>
      </c>
      <c r="H19">
        <v>6.64</v>
      </c>
      <c r="I19" s="26">
        <v>2.0739999999999998</v>
      </c>
      <c r="J19" s="15" t="s">
        <v>15</v>
      </c>
      <c r="K19">
        <v>4.0762999999999998</v>
      </c>
      <c r="L19">
        <f t="shared" si="5"/>
        <v>4.6422367539263032</v>
      </c>
      <c r="M19" s="27">
        <f t="shared" si="1"/>
        <v>4.5659999999999998</v>
      </c>
      <c r="N19" s="34">
        <v>0.249999999999995</v>
      </c>
      <c r="O19">
        <v>-0.1</v>
      </c>
      <c r="P19" s="7">
        <f t="shared" si="2"/>
        <v>-1.0000000000000675E-2</v>
      </c>
      <c r="Q19" s="27">
        <f t="shared" si="3"/>
        <v>4.0000000000000036E-3</v>
      </c>
      <c r="R19">
        <f t="shared" si="4"/>
        <v>0.40154097372449726</v>
      </c>
    </row>
    <row r="20" spans="1:18" x14ac:dyDescent="0.3">
      <c r="A20" s="8">
        <v>38386</v>
      </c>
      <c r="B20" s="37">
        <v>6.59</v>
      </c>
      <c r="C20" s="39">
        <v>2.0840000000000001</v>
      </c>
      <c r="D20" s="28">
        <v>-1.2</v>
      </c>
      <c r="E20" s="31">
        <v>-0.85000000000001708</v>
      </c>
      <c r="F20" s="14">
        <v>38444</v>
      </c>
      <c r="G20" s="5">
        <v>3.9809999999999999</v>
      </c>
      <c r="H20">
        <v>6.6</v>
      </c>
      <c r="I20" s="26">
        <v>2.097</v>
      </c>
      <c r="J20" s="13">
        <v>38658</v>
      </c>
      <c r="K20">
        <v>4.0217999999999998</v>
      </c>
      <c r="L20">
        <f t="shared" si="5"/>
        <v>4.7339038072206066</v>
      </c>
      <c r="M20" s="27">
        <f t="shared" si="1"/>
        <v>4.5030000000000001</v>
      </c>
      <c r="N20" s="34">
        <v>0</v>
      </c>
      <c r="O20">
        <v>-0.7</v>
      </c>
      <c r="P20" s="7">
        <f t="shared" si="2"/>
        <v>9.9999999999997868E-3</v>
      </c>
      <c r="Q20" s="27">
        <f t="shared" si="3"/>
        <v>1.2999999999999901E-2</v>
      </c>
      <c r="R20">
        <f t="shared" si="4"/>
        <v>0.39672561095584785</v>
      </c>
    </row>
    <row r="21" spans="1:18" x14ac:dyDescent="0.3">
      <c r="A21" s="8">
        <v>38414</v>
      </c>
      <c r="B21" s="37">
        <v>6.45</v>
      </c>
      <c r="C21" s="39">
        <v>2.0819999999999999</v>
      </c>
      <c r="D21" s="28">
        <v>-0.64999999999999503</v>
      </c>
      <c r="E21" s="31">
        <v>-1.2</v>
      </c>
      <c r="F21" s="14">
        <v>38445</v>
      </c>
      <c r="G21" s="5">
        <v>3.9287000000000001</v>
      </c>
      <c r="H21">
        <v>6.56</v>
      </c>
      <c r="I21" s="26">
        <v>2.0779999999999998</v>
      </c>
      <c r="J21" s="13">
        <v>38659</v>
      </c>
      <c r="K21">
        <v>3.9519000000000002</v>
      </c>
      <c r="L21">
        <f t="shared" si="5"/>
        <v>4.615333440787178</v>
      </c>
      <c r="M21" s="27">
        <f t="shared" si="1"/>
        <v>4.4819999999999993</v>
      </c>
      <c r="N21" s="34">
        <v>0.19999999999997803</v>
      </c>
      <c r="O21">
        <v>0</v>
      </c>
      <c r="P21" s="7">
        <f t="shared" si="2"/>
        <v>0.10999999999999943</v>
      </c>
      <c r="Q21" s="27">
        <f t="shared" si="3"/>
        <v>-4.0000000000000036E-3</v>
      </c>
      <c r="R21">
        <f t="shared" si="4"/>
        <v>0.39398303465830958</v>
      </c>
    </row>
    <row r="22" spans="1:18" x14ac:dyDescent="0.3">
      <c r="A22" s="8">
        <v>38449</v>
      </c>
      <c r="B22" s="37">
        <v>6.07</v>
      </c>
      <c r="C22" s="39">
        <v>2.0910000000000002</v>
      </c>
      <c r="D22" s="28">
        <v>-1.50000000000001</v>
      </c>
      <c r="E22" s="31">
        <v>-3.3500000000000099</v>
      </c>
      <c r="F22" s="14">
        <v>38568</v>
      </c>
      <c r="G22" s="5">
        <v>4.1109999999999998</v>
      </c>
      <c r="H22">
        <v>6.07</v>
      </c>
      <c r="I22" s="26">
        <v>2.0920000000000001</v>
      </c>
      <c r="J22" s="15" t="s">
        <v>16</v>
      </c>
      <c r="K22">
        <v>4.1425000000000001</v>
      </c>
      <c r="L22">
        <f t="shared" si="5"/>
        <v>4.1508556733605682</v>
      </c>
      <c r="M22" s="27">
        <f t="shared" si="1"/>
        <v>3.9780000000000002</v>
      </c>
      <c r="N22" s="34">
        <v>0</v>
      </c>
      <c r="O22">
        <v>-0.65</v>
      </c>
      <c r="P22" s="7">
        <f t="shared" si="2"/>
        <v>0</v>
      </c>
      <c r="Q22" s="27">
        <f t="shared" si="3"/>
        <v>9.9999999999988987E-4</v>
      </c>
      <c r="R22">
        <f t="shared" si="4"/>
        <v>0.42335379164326797</v>
      </c>
    </row>
    <row r="23" spans="1:18" x14ac:dyDescent="0.3">
      <c r="A23" s="8">
        <v>38476</v>
      </c>
      <c r="B23" s="37">
        <v>5.57</v>
      </c>
      <c r="C23" s="39">
        <v>2.101</v>
      </c>
      <c r="D23" s="28">
        <v>0</v>
      </c>
      <c r="E23" s="31">
        <v>0.64999999999999503</v>
      </c>
      <c r="F23" s="14">
        <v>38477</v>
      </c>
      <c r="G23" s="5">
        <v>4.1542000000000003</v>
      </c>
      <c r="H23">
        <v>5.57</v>
      </c>
      <c r="I23" s="26">
        <v>2.101</v>
      </c>
      <c r="J23" s="13">
        <v>38691</v>
      </c>
      <c r="K23">
        <v>4.1402000000000001</v>
      </c>
      <c r="L23">
        <f t="shared" si="5"/>
        <v>3.3925543805789302</v>
      </c>
      <c r="M23" s="27">
        <f t="shared" si="1"/>
        <v>3.4690000000000003</v>
      </c>
      <c r="N23" s="34">
        <v>0</v>
      </c>
      <c r="O23">
        <v>0</v>
      </c>
      <c r="P23" s="7">
        <f t="shared" si="2"/>
        <v>0</v>
      </c>
      <c r="Q23" s="27">
        <f t="shared" si="3"/>
        <v>0</v>
      </c>
      <c r="R23">
        <f t="shared" si="4"/>
        <v>0.4462593157523369</v>
      </c>
    </row>
    <row r="24" spans="1:18" x14ac:dyDescent="0.3">
      <c r="A24" s="8">
        <v>38505</v>
      </c>
      <c r="B24" s="37">
        <v>5.55</v>
      </c>
      <c r="C24" s="39">
        <v>2.0990000000000002</v>
      </c>
      <c r="D24" s="28">
        <v>0.80000000000000104</v>
      </c>
      <c r="E24" s="31">
        <v>1.1500000000000299</v>
      </c>
      <c r="F24" s="14">
        <v>38417</v>
      </c>
      <c r="G24" s="5">
        <v>4.1158000000000001</v>
      </c>
      <c r="H24">
        <v>5.55</v>
      </c>
      <c r="I24" s="26">
        <v>2.0990000000000002</v>
      </c>
      <c r="J24" s="13">
        <v>38631</v>
      </c>
      <c r="K24">
        <v>4.0270000000000001</v>
      </c>
      <c r="L24">
        <f t="shared" si="5"/>
        <v>2.9570698389434416</v>
      </c>
      <c r="M24" s="27">
        <f t="shared" si="1"/>
        <v>3.4509999999999996</v>
      </c>
      <c r="N24" s="34">
        <v>0.4</v>
      </c>
      <c r="O24">
        <v>0.8</v>
      </c>
      <c r="P24" s="7">
        <f t="shared" si="2"/>
        <v>0</v>
      </c>
      <c r="Q24" s="27">
        <f t="shared" si="3"/>
        <v>0</v>
      </c>
      <c r="R24">
        <f t="shared" si="4"/>
        <v>0.44414864376723168</v>
      </c>
    </row>
    <row r="25" spans="1:18" x14ac:dyDescent="0.3">
      <c r="A25" s="8">
        <v>38540</v>
      </c>
      <c r="B25" s="37">
        <v>5.04</v>
      </c>
      <c r="C25" s="39">
        <v>2.0950000000000002</v>
      </c>
      <c r="D25" s="28">
        <v>3.7500000000000102</v>
      </c>
      <c r="E25" s="32">
        <v>5.0500000000000007</v>
      </c>
      <c r="F25" s="14">
        <v>38571</v>
      </c>
      <c r="G25" s="5">
        <v>4.0726000000000004</v>
      </c>
      <c r="H25">
        <v>5.0599999999999996</v>
      </c>
      <c r="I25" s="26">
        <v>2.0950000000000002</v>
      </c>
      <c r="J25" s="15" t="s">
        <v>17</v>
      </c>
      <c r="K25">
        <v>4.1355000000000004</v>
      </c>
      <c r="L25">
        <f t="shared" si="5"/>
        <v>3.3120768437425094</v>
      </c>
      <c r="M25" s="27">
        <f t="shared" si="1"/>
        <v>2.9649999999999994</v>
      </c>
      <c r="N25" s="34">
        <v>0</v>
      </c>
      <c r="O25">
        <v>0</v>
      </c>
      <c r="P25" s="7">
        <f t="shared" si="2"/>
        <v>1.9999999999999574E-2</v>
      </c>
      <c r="Q25" s="27">
        <f t="shared" si="3"/>
        <v>0</v>
      </c>
      <c r="R25">
        <f t="shared" si="4"/>
        <v>0.46425665696795837</v>
      </c>
    </row>
    <row r="26" spans="1:18" x14ac:dyDescent="0.3">
      <c r="A26" s="8">
        <v>38596</v>
      </c>
      <c r="B26" s="37">
        <v>4.59</v>
      </c>
      <c r="C26" s="39">
        <v>2.101</v>
      </c>
      <c r="D26" s="28">
        <v>-1.2999999999999901</v>
      </c>
      <c r="E26" s="31">
        <v>-3.1500000000000297</v>
      </c>
      <c r="F26" s="14">
        <v>38392</v>
      </c>
      <c r="G26" s="5">
        <v>3.9733000000000001</v>
      </c>
      <c r="H26">
        <v>4.6100000000000003</v>
      </c>
      <c r="I26" s="26">
        <v>2.101</v>
      </c>
      <c r="J26" s="13">
        <v>38604</v>
      </c>
      <c r="K26">
        <v>3.93</v>
      </c>
      <c r="L26">
        <f t="shared" si="5"/>
        <v>2.2608622124895263</v>
      </c>
      <c r="M26" s="27">
        <f t="shared" si="1"/>
        <v>2.5090000000000003</v>
      </c>
      <c r="N26" s="34">
        <v>-0.49999999999998901</v>
      </c>
      <c r="O26">
        <v>0</v>
      </c>
      <c r="P26" s="7">
        <f t="shared" si="2"/>
        <v>2.0000000000000462E-2</v>
      </c>
      <c r="Q26" s="27">
        <f t="shared" si="3"/>
        <v>0</v>
      </c>
      <c r="R26">
        <f t="shared" si="4"/>
        <v>0.48220589418597321</v>
      </c>
    </row>
    <row r="27" spans="1:18" x14ac:dyDescent="0.3">
      <c r="A27" s="8">
        <v>38631</v>
      </c>
      <c r="B27" s="37">
        <v>4.6100000000000003</v>
      </c>
      <c r="C27" s="39">
        <v>2.1120000000000001</v>
      </c>
      <c r="D27" s="28">
        <v>-0.54999999999996196</v>
      </c>
      <c r="E27" s="31">
        <v>-0.55000000000000604</v>
      </c>
      <c r="F27" s="14">
        <v>38543</v>
      </c>
      <c r="G27" s="5">
        <v>3.9222999999999999</v>
      </c>
      <c r="H27">
        <v>4.5999999999999996</v>
      </c>
      <c r="I27" s="26">
        <v>2.1120000000000001</v>
      </c>
      <c r="J27" s="15" t="s">
        <v>18</v>
      </c>
      <c r="K27">
        <v>3.9323000000000001</v>
      </c>
      <c r="L27">
        <f t="shared" si="5"/>
        <v>2.5456614146181553</v>
      </c>
      <c r="M27" s="27">
        <f t="shared" si="1"/>
        <v>2.4879999999999995</v>
      </c>
      <c r="N27" s="34">
        <v>0</v>
      </c>
      <c r="O27">
        <v>0</v>
      </c>
      <c r="P27" s="7">
        <f t="shared" si="2"/>
        <v>-1.0000000000000675E-2</v>
      </c>
      <c r="Q27" s="27">
        <f t="shared" si="3"/>
        <v>0</v>
      </c>
      <c r="R27">
        <f t="shared" si="4"/>
        <v>0.47824117329112092</v>
      </c>
    </row>
    <row r="28" spans="1:18" x14ac:dyDescent="0.3">
      <c r="A28" s="8">
        <v>38659</v>
      </c>
      <c r="B28" s="37">
        <v>4.6399999999999997</v>
      </c>
      <c r="C28" s="39">
        <v>2.0979999999999999</v>
      </c>
      <c r="D28" s="28">
        <v>0</v>
      </c>
      <c r="E28" s="31">
        <v>0.25000000000003897</v>
      </c>
      <c r="F28" s="14">
        <v>38453</v>
      </c>
      <c r="G28" s="5">
        <v>3.9903</v>
      </c>
      <c r="H28">
        <v>4.63</v>
      </c>
      <c r="I28" s="26">
        <v>2.0979999999999999</v>
      </c>
      <c r="J28" s="13">
        <v>38667</v>
      </c>
      <c r="K28">
        <v>4.0278</v>
      </c>
      <c r="L28">
        <f t="shared" si="5"/>
        <v>2.7438225038494695</v>
      </c>
      <c r="M28" s="27">
        <f t="shared" si="1"/>
        <v>2.532</v>
      </c>
      <c r="N28" s="34">
        <v>-0.49999999999998901</v>
      </c>
      <c r="O28">
        <v>-1</v>
      </c>
      <c r="P28" s="7">
        <f t="shared" si="2"/>
        <v>-9.9999999999997868E-3</v>
      </c>
      <c r="Q28" s="27">
        <f t="shared" si="3"/>
        <v>0</v>
      </c>
      <c r="R28">
        <f t="shared" si="4"/>
        <v>0.48242900825168505</v>
      </c>
    </row>
    <row r="29" spans="1:18" x14ac:dyDescent="0.3">
      <c r="A29" s="8">
        <v>38687</v>
      </c>
      <c r="B29" s="37">
        <v>4.6100000000000003</v>
      </c>
      <c r="C29" s="39">
        <v>2.3039999999999998</v>
      </c>
      <c r="D29" s="28">
        <v>-1.9000000000000101</v>
      </c>
      <c r="E29" s="31">
        <v>-4.4000000000000101</v>
      </c>
      <c r="F29" s="14">
        <v>38395</v>
      </c>
      <c r="G29" s="5">
        <v>3.8788</v>
      </c>
      <c r="H29">
        <v>4.6100000000000003</v>
      </c>
      <c r="I29" s="26">
        <v>2.3039999999999998</v>
      </c>
      <c r="J29" s="13">
        <v>38607</v>
      </c>
      <c r="K29">
        <v>3.8569</v>
      </c>
      <c r="L29">
        <f t="shared" si="5"/>
        <v>2.1777802907999217</v>
      </c>
      <c r="M29" s="27">
        <f t="shared" si="1"/>
        <v>2.3060000000000005</v>
      </c>
      <c r="N29" s="34">
        <v>0</v>
      </c>
      <c r="O29">
        <v>-0.8</v>
      </c>
      <c r="P29" s="7">
        <f t="shared" si="2"/>
        <v>0</v>
      </c>
      <c r="Q29" s="27">
        <f t="shared" si="3"/>
        <v>0</v>
      </c>
      <c r="R29">
        <f t="shared" si="4"/>
        <v>0.47359393846079895</v>
      </c>
    </row>
    <row r="30" spans="1:18" x14ac:dyDescent="0.3">
      <c r="A30" s="8">
        <v>38729</v>
      </c>
      <c r="B30" s="37">
        <v>4.5599999999999996</v>
      </c>
      <c r="C30" s="39">
        <v>2.359</v>
      </c>
      <c r="D30" s="28">
        <v>-2.8499999999999801</v>
      </c>
      <c r="E30" s="31">
        <v>-3.5499999999999901</v>
      </c>
      <c r="F30" s="14" t="s">
        <v>19</v>
      </c>
      <c r="G30" s="5">
        <v>3.8138000000000001</v>
      </c>
      <c r="H30">
        <v>4.58</v>
      </c>
      <c r="I30" s="26">
        <v>2.3420000000000001</v>
      </c>
      <c r="J30" s="15" t="s">
        <v>20</v>
      </c>
      <c r="K30">
        <v>3.8380999999999998</v>
      </c>
      <c r="L30">
        <f t="shared" si="5"/>
        <v>2.3818293703456428</v>
      </c>
      <c r="M30" s="27">
        <f t="shared" si="1"/>
        <v>2.238</v>
      </c>
      <c r="N30" s="34">
        <v>0</v>
      </c>
      <c r="O30">
        <v>-0.2</v>
      </c>
      <c r="P30" s="7">
        <f t="shared" si="2"/>
        <v>2.0000000000000462E-2</v>
      </c>
      <c r="Q30" s="27">
        <f t="shared" si="3"/>
        <v>-1.6999999999999904E-2</v>
      </c>
      <c r="R30">
        <f t="shared" si="4"/>
        <v>0.46947051277357987</v>
      </c>
    </row>
    <row r="31" spans="1:18" x14ac:dyDescent="0.3">
      <c r="A31" s="8">
        <v>38750</v>
      </c>
      <c r="B31" s="37">
        <v>4.34</v>
      </c>
      <c r="C31" s="39">
        <v>2.363</v>
      </c>
      <c r="D31" s="28">
        <v>-0.15000000000000602</v>
      </c>
      <c r="E31" s="31">
        <v>0.249999999999995</v>
      </c>
      <c r="F31" s="14">
        <v>37682</v>
      </c>
      <c r="G31" s="5">
        <v>3.8330000000000002</v>
      </c>
      <c r="H31">
        <v>4.3499999999999996</v>
      </c>
      <c r="I31" s="26">
        <v>2.3679999999999999</v>
      </c>
      <c r="J31" s="13">
        <v>38992</v>
      </c>
      <c r="K31">
        <v>3.7774000000000001</v>
      </c>
      <c r="L31">
        <f t="shared" si="5"/>
        <v>1.6511096008573274</v>
      </c>
      <c r="M31" s="27">
        <f t="shared" si="1"/>
        <v>1.9819999999999998</v>
      </c>
      <c r="N31" s="34">
        <v>-1.00000000000002</v>
      </c>
      <c r="O31">
        <v>-1.2</v>
      </c>
      <c r="P31" s="7">
        <f t="shared" si="2"/>
        <v>9.9999999999997868E-3</v>
      </c>
      <c r="Q31" s="27">
        <f t="shared" si="3"/>
        <v>4.9999999999998934E-3</v>
      </c>
      <c r="R31">
        <f t="shared" si="4"/>
        <v>0.48704599732118653</v>
      </c>
    </row>
    <row r="32" spans="1:18" x14ac:dyDescent="0.3">
      <c r="A32" s="8">
        <v>38778</v>
      </c>
      <c r="B32" s="37">
        <v>4.1500000000000004</v>
      </c>
      <c r="C32" s="39">
        <v>2.5430000000000001</v>
      </c>
      <c r="D32" s="28">
        <v>3.2500000000000204</v>
      </c>
      <c r="E32" s="31">
        <v>5.8999999999999702</v>
      </c>
      <c r="F32" s="14">
        <v>38779</v>
      </c>
      <c r="G32" s="5">
        <v>3.8014999999999999</v>
      </c>
      <c r="H32">
        <v>4.1399999999999997</v>
      </c>
      <c r="I32" s="26">
        <v>2.5830000000000002</v>
      </c>
      <c r="J32" s="13">
        <v>38993</v>
      </c>
      <c r="K32">
        <v>3.9053</v>
      </c>
      <c r="L32">
        <f t="shared" si="5"/>
        <v>2.16704048709666</v>
      </c>
      <c r="M32" s="27">
        <f t="shared" si="1"/>
        <v>1.5569999999999995</v>
      </c>
      <c r="N32" s="34">
        <v>0</v>
      </c>
      <c r="O32">
        <v>0.2</v>
      </c>
      <c r="P32" s="7">
        <f t="shared" si="2"/>
        <v>-1.0000000000000675E-2</v>
      </c>
      <c r="Q32" s="27">
        <f t="shared" si="3"/>
        <v>4.0000000000000036E-2</v>
      </c>
      <c r="R32">
        <f t="shared" si="4"/>
        <v>0.50015418242283727</v>
      </c>
    </row>
    <row r="33" spans="1:18" x14ac:dyDescent="0.3">
      <c r="A33" s="8">
        <v>38813</v>
      </c>
      <c r="B33" s="37">
        <v>4.1399999999999997</v>
      </c>
      <c r="C33" s="39">
        <v>2.653</v>
      </c>
      <c r="D33" s="28">
        <v>-6.9999999999999796</v>
      </c>
      <c r="E33" s="31">
        <v>-6.94999999999997</v>
      </c>
      <c r="F33" s="14">
        <v>38902</v>
      </c>
      <c r="G33" s="5">
        <v>3.9620000000000002</v>
      </c>
      <c r="H33">
        <v>4.1399999999999997</v>
      </c>
      <c r="I33" s="26">
        <v>2.6429999999999998</v>
      </c>
      <c r="J33" s="15" t="s">
        <v>21</v>
      </c>
      <c r="K33">
        <v>3.9476</v>
      </c>
      <c r="L33">
        <f t="shared" si="5"/>
        <v>1.4145448887129457</v>
      </c>
      <c r="M33" s="27">
        <f t="shared" si="1"/>
        <v>1.4969999999999999</v>
      </c>
      <c r="N33" s="34">
        <v>0</v>
      </c>
      <c r="O33">
        <v>-0.6</v>
      </c>
      <c r="P33" s="7">
        <f t="shared" si="2"/>
        <v>0</v>
      </c>
      <c r="Q33" s="27">
        <f t="shared" si="3"/>
        <v>-1.0000000000000231E-2</v>
      </c>
      <c r="R33">
        <f t="shared" si="4"/>
        <v>0.51595413461539819</v>
      </c>
    </row>
    <row r="34" spans="1:18" x14ac:dyDescent="0.3">
      <c r="A34" s="8">
        <v>38841</v>
      </c>
      <c r="B34" s="37">
        <v>4.1399999999999997</v>
      </c>
      <c r="C34" s="39">
        <v>2.59</v>
      </c>
      <c r="D34" s="28">
        <v>0.599999999999978</v>
      </c>
      <c r="E34" s="31">
        <v>1.0999999999999699</v>
      </c>
      <c r="F34" s="14">
        <v>38842</v>
      </c>
      <c r="G34" s="5">
        <v>3.8149000000000002</v>
      </c>
      <c r="H34">
        <v>4.13</v>
      </c>
      <c r="I34" s="26">
        <v>2.5950000000000002</v>
      </c>
      <c r="J34" s="13">
        <v>39056</v>
      </c>
      <c r="K34">
        <v>3.8767999999999998</v>
      </c>
      <c r="L34">
        <f t="shared" si="5"/>
        <v>1.8994910084164549</v>
      </c>
      <c r="M34" s="27">
        <f t="shared" si="1"/>
        <v>1.5349999999999997</v>
      </c>
      <c r="N34" s="34">
        <v>-2</v>
      </c>
      <c r="O34">
        <v>-2.5</v>
      </c>
      <c r="P34" s="7">
        <f t="shared" si="2"/>
        <v>-9.9999999999997868E-3</v>
      </c>
      <c r="Q34" s="27">
        <f t="shared" si="3"/>
        <v>5.0000000000003375E-3</v>
      </c>
      <c r="R34">
        <f t="shared" si="4"/>
        <v>0.50232130341739423</v>
      </c>
    </row>
    <row r="35" spans="1:18" x14ac:dyDescent="0.3">
      <c r="A35" s="8">
        <v>38876</v>
      </c>
      <c r="B35" s="37">
        <v>4.1100000000000003</v>
      </c>
      <c r="C35" s="39">
        <v>2.7189999999999999</v>
      </c>
      <c r="D35" s="28">
        <v>-3.5000000000000102</v>
      </c>
      <c r="E35" s="31">
        <v>-1.7999999999999801</v>
      </c>
      <c r="F35" s="14">
        <v>38966</v>
      </c>
      <c r="G35" s="5">
        <v>3.9605000000000001</v>
      </c>
      <c r="H35">
        <v>4.1100000000000003</v>
      </c>
      <c r="I35" s="26">
        <v>2.754</v>
      </c>
      <c r="J35" s="15" t="s">
        <v>22</v>
      </c>
      <c r="K35">
        <v>4.0519999999999996</v>
      </c>
      <c r="L35">
        <f t="shared" si="5"/>
        <v>1.8732268511107772</v>
      </c>
      <c r="M35" s="27">
        <f t="shared" si="1"/>
        <v>1.3560000000000003</v>
      </c>
      <c r="N35" s="34">
        <v>-2</v>
      </c>
      <c r="O35">
        <v>-0.55000000000000004</v>
      </c>
      <c r="P35" s="7">
        <f t="shared" si="2"/>
        <v>0</v>
      </c>
      <c r="Q35" s="27">
        <f t="shared" si="3"/>
        <v>3.5000000000000142E-2</v>
      </c>
      <c r="R35">
        <f t="shared" si="4"/>
        <v>0.51835288181423722</v>
      </c>
    </row>
    <row r="36" spans="1:18" x14ac:dyDescent="0.3">
      <c r="A36" s="8">
        <v>38904</v>
      </c>
      <c r="B36" s="37">
        <v>4.0999999999999996</v>
      </c>
      <c r="C36" s="39">
        <v>2.8410000000000002</v>
      </c>
      <c r="D36" s="28">
        <v>3.3499999999999601</v>
      </c>
      <c r="E36" s="31">
        <v>1.9000000000000101</v>
      </c>
      <c r="F36" s="14">
        <v>38905</v>
      </c>
      <c r="G36" s="5">
        <v>4.0289999999999999</v>
      </c>
      <c r="H36">
        <v>4.1100000000000003</v>
      </c>
      <c r="I36" s="26">
        <v>2.8420000000000001</v>
      </c>
      <c r="J36" s="15" t="s">
        <v>23</v>
      </c>
      <c r="K36">
        <v>4.0412999999999997</v>
      </c>
      <c r="L36">
        <f t="shared" si="5"/>
        <v>1.3370279379315384</v>
      </c>
      <c r="M36" s="27">
        <f t="shared" si="1"/>
        <v>1.2680000000000002</v>
      </c>
      <c r="N36" s="34">
        <v>0</v>
      </c>
      <c r="O36">
        <v>-1.75</v>
      </c>
      <c r="P36" s="7">
        <f t="shared" si="2"/>
        <v>1.0000000000000675E-2</v>
      </c>
      <c r="Q36" s="27">
        <f t="shared" si="3"/>
        <v>9.9999999999988987E-4</v>
      </c>
      <c r="R36">
        <f t="shared" si="4"/>
        <v>0.52493015748153027</v>
      </c>
    </row>
    <row r="37" spans="1:18" x14ac:dyDescent="0.3">
      <c r="A37" s="8">
        <v>38932</v>
      </c>
      <c r="B37" s="37">
        <v>4.1399999999999997</v>
      </c>
      <c r="C37" s="39">
        <v>2.9969999999999999</v>
      </c>
      <c r="D37" s="28">
        <v>2.8000000000000003</v>
      </c>
      <c r="E37" s="31">
        <v>2.8000000000000003</v>
      </c>
      <c r="F37" s="14">
        <v>38815</v>
      </c>
      <c r="G37" s="5">
        <v>3.9104999999999999</v>
      </c>
      <c r="H37">
        <v>4.13</v>
      </c>
      <c r="I37" s="26">
        <v>3.0379999999999998</v>
      </c>
      <c r="J37" s="13">
        <v>39029</v>
      </c>
      <c r="K37">
        <v>3.8673000000000002</v>
      </c>
      <c r="L37">
        <f t="shared" si="5"/>
        <v>0.8404405868877951</v>
      </c>
      <c r="M37" s="27">
        <f t="shared" si="1"/>
        <v>1.0920000000000001</v>
      </c>
      <c r="N37" s="34">
        <v>0</v>
      </c>
      <c r="O37">
        <v>1</v>
      </c>
      <c r="P37" s="7">
        <f t="shared" si="2"/>
        <v>-9.9999999999997868E-3</v>
      </c>
      <c r="Q37" s="27">
        <f t="shared" si="3"/>
        <v>4.0999999999999925E-2</v>
      </c>
      <c r="R37">
        <f t="shared" si="4"/>
        <v>0.51175242606998128</v>
      </c>
    </row>
    <row r="38" spans="1:18" x14ac:dyDescent="0.3">
      <c r="A38" s="8">
        <v>38960</v>
      </c>
      <c r="B38" s="37">
        <v>4.1100000000000003</v>
      </c>
      <c r="C38" s="39">
        <v>3.0619999999999998</v>
      </c>
      <c r="D38" s="28">
        <v>1.9500000000000299</v>
      </c>
      <c r="E38" s="31">
        <v>1.2</v>
      </c>
      <c r="F38" s="14">
        <v>38726</v>
      </c>
      <c r="G38" s="5">
        <v>3.9685000000000001</v>
      </c>
      <c r="H38">
        <v>4.1100000000000003</v>
      </c>
      <c r="I38" s="26">
        <v>3.0710000000000002</v>
      </c>
      <c r="J38" s="13">
        <v>38938</v>
      </c>
      <c r="K38">
        <v>3.9775</v>
      </c>
      <c r="L38">
        <f t="shared" si="5"/>
        <v>1.0902983345845887</v>
      </c>
      <c r="M38" s="27">
        <f t="shared" si="1"/>
        <v>1.0390000000000001</v>
      </c>
      <c r="N38" s="34">
        <v>0</v>
      </c>
      <c r="O38">
        <v>-0.15</v>
      </c>
      <c r="P38" s="7">
        <f t="shared" si="2"/>
        <v>0</v>
      </c>
      <c r="Q38" s="27">
        <f t="shared" si="3"/>
        <v>9.0000000000003411E-3</v>
      </c>
      <c r="R38">
        <f t="shared" si="4"/>
        <v>0.51909620879231477</v>
      </c>
    </row>
    <row r="39" spans="1:18" x14ac:dyDescent="0.3">
      <c r="A39" s="8">
        <v>38995</v>
      </c>
      <c r="B39" s="37">
        <v>4.13</v>
      </c>
      <c r="C39" s="39">
        <v>3.2949999999999999</v>
      </c>
      <c r="D39" s="28">
        <v>0.90000000000003388</v>
      </c>
      <c r="E39" s="31">
        <v>0.49999999999998901</v>
      </c>
      <c r="F39" s="14">
        <v>38878</v>
      </c>
      <c r="G39" s="5">
        <v>3.9298000000000002</v>
      </c>
      <c r="H39">
        <v>4.13</v>
      </c>
      <c r="I39" s="26">
        <v>3.3050000000000002</v>
      </c>
      <c r="J39" s="15" t="s">
        <v>24</v>
      </c>
      <c r="K39">
        <v>3.8843999999999999</v>
      </c>
      <c r="L39">
        <f t="shared" si="5"/>
        <v>0.5618609221707267</v>
      </c>
      <c r="M39" s="27">
        <f t="shared" si="1"/>
        <v>0.82499999999999973</v>
      </c>
      <c r="N39" s="34">
        <v>0</v>
      </c>
      <c r="O39">
        <v>-0.1</v>
      </c>
      <c r="P39" s="7">
        <f t="shared" si="2"/>
        <v>0</v>
      </c>
      <c r="Q39" s="27">
        <f t="shared" si="3"/>
        <v>1.0000000000000231E-2</v>
      </c>
      <c r="R39">
        <f t="shared" si="4"/>
        <v>0.51361052492498505</v>
      </c>
    </row>
    <row r="40" spans="1:18" x14ac:dyDescent="0.3">
      <c r="A40" s="8">
        <v>39023</v>
      </c>
      <c r="B40" s="37">
        <v>4.12</v>
      </c>
      <c r="C40" s="39">
        <v>3.359</v>
      </c>
      <c r="D40" s="28">
        <v>0.95000000000000695</v>
      </c>
      <c r="E40" s="31">
        <v>0</v>
      </c>
      <c r="F40" s="14">
        <v>38787</v>
      </c>
      <c r="G40" s="5">
        <v>3.8637999999999999</v>
      </c>
      <c r="H40">
        <v>4.1100000000000003</v>
      </c>
      <c r="I40" s="26">
        <v>3.359</v>
      </c>
      <c r="J40" s="13">
        <v>39001</v>
      </c>
      <c r="K40">
        <v>3.8325999999999998</v>
      </c>
      <c r="L40">
        <f t="shared" si="5"/>
        <v>0.56739754941486842</v>
      </c>
      <c r="M40" s="27">
        <f t="shared" si="1"/>
        <v>0.75100000000000033</v>
      </c>
      <c r="N40" s="34">
        <v>-0.49999999999998901</v>
      </c>
      <c r="O40">
        <v>-1</v>
      </c>
      <c r="P40" s="7">
        <f t="shared" si="2"/>
        <v>-9.9999999999997868E-3</v>
      </c>
      <c r="Q40" s="27">
        <f t="shared" si="3"/>
        <v>0</v>
      </c>
      <c r="R40">
        <f t="shared" si="4"/>
        <v>0.50879840433376922</v>
      </c>
    </row>
    <row r="41" spans="1:18" x14ac:dyDescent="0.3">
      <c r="A41" s="8">
        <v>39058</v>
      </c>
      <c r="B41" s="37">
        <v>4.1100000000000003</v>
      </c>
      <c r="C41" s="39">
        <v>3.5030000000000001</v>
      </c>
      <c r="D41" s="28">
        <v>4.0500000000000203</v>
      </c>
      <c r="E41" s="31">
        <v>3.5000000000000102</v>
      </c>
      <c r="F41" s="14">
        <v>38941</v>
      </c>
      <c r="G41" s="5">
        <v>3.83</v>
      </c>
      <c r="H41">
        <v>4.1100000000000003</v>
      </c>
      <c r="I41" s="26">
        <v>3.5510000000000002</v>
      </c>
      <c r="J41" s="15" t="s">
        <v>25</v>
      </c>
      <c r="K41">
        <v>3.7928000000000002</v>
      </c>
      <c r="L41">
        <f t="shared" si="5"/>
        <v>0.33797520641875334</v>
      </c>
      <c r="M41" s="27">
        <f t="shared" si="1"/>
        <v>0.55900000000000016</v>
      </c>
      <c r="N41" s="34">
        <v>0</v>
      </c>
      <c r="O41">
        <v>0.4</v>
      </c>
      <c r="P41" s="7">
        <f t="shared" si="2"/>
        <v>0</v>
      </c>
      <c r="Q41" s="27">
        <f t="shared" si="3"/>
        <v>4.8000000000000043E-2</v>
      </c>
      <c r="R41">
        <f t="shared" si="4"/>
        <v>0.5054045934312047</v>
      </c>
    </row>
    <row r="42" spans="1:18" x14ac:dyDescent="0.3">
      <c r="A42" s="8">
        <v>39093</v>
      </c>
      <c r="B42" s="37">
        <v>4.12</v>
      </c>
      <c r="C42" s="40">
        <v>3.5760000000000001</v>
      </c>
      <c r="D42" s="28">
        <v>-5.7</v>
      </c>
      <c r="E42" s="31">
        <v>-5.5499999999999901</v>
      </c>
      <c r="F42" s="14">
        <v>39417</v>
      </c>
      <c r="G42" s="5">
        <v>3.8732000000000002</v>
      </c>
      <c r="H42">
        <v>4.12</v>
      </c>
      <c r="I42" s="20">
        <v>3.5779999999999998</v>
      </c>
      <c r="J42" s="15" t="s">
        <v>27</v>
      </c>
      <c r="K42">
        <v>3.851</v>
      </c>
      <c r="L42">
        <f t="shared" si="5"/>
        <v>0.41183033373574651</v>
      </c>
      <c r="M42" s="27">
        <f t="shared" si="1"/>
        <v>0.54200000000000026</v>
      </c>
      <c r="N42" s="34">
        <v>0</v>
      </c>
      <c r="O42">
        <v>-0.1</v>
      </c>
      <c r="P42" s="7">
        <f t="shared" si="2"/>
        <v>0</v>
      </c>
      <c r="Q42" s="27">
        <f t="shared" si="3"/>
        <v>1.9999999999997797E-3</v>
      </c>
      <c r="R42">
        <f t="shared" si="4"/>
        <v>0.50886699687565218</v>
      </c>
    </row>
    <row r="43" spans="1:18" x14ac:dyDescent="0.3">
      <c r="A43" s="8">
        <v>39121</v>
      </c>
      <c r="B43" s="37">
        <v>4.12</v>
      </c>
      <c r="C43" s="40">
        <v>3.5790000000000002</v>
      </c>
      <c r="D43" s="28">
        <v>1.8999999999999702</v>
      </c>
      <c r="E43" s="31">
        <v>3.5000000000000102</v>
      </c>
      <c r="F43" s="14">
        <v>39327</v>
      </c>
      <c r="G43" s="5">
        <v>3.8879000000000001</v>
      </c>
      <c r="H43">
        <v>4.12</v>
      </c>
      <c r="I43" s="20">
        <v>3.5840000000000001</v>
      </c>
      <c r="J43" s="15" t="s">
        <v>28</v>
      </c>
      <c r="K43">
        <v>3.907</v>
      </c>
      <c r="L43">
        <f t="shared" si="5"/>
        <v>0.64697695893044871</v>
      </c>
      <c r="M43" s="27">
        <f t="shared" si="1"/>
        <v>0.53600000000000003</v>
      </c>
      <c r="N43" s="34">
        <v>0</v>
      </c>
      <c r="O43">
        <v>-0.8</v>
      </c>
      <c r="P43" s="7">
        <f t="shared" si="2"/>
        <v>0</v>
      </c>
      <c r="Q43" s="27">
        <f t="shared" si="3"/>
        <v>4.9999999999998934E-3</v>
      </c>
      <c r="R43">
        <f t="shared" si="4"/>
        <v>0.5103189610843587</v>
      </c>
    </row>
    <row r="44" spans="1:18" x14ac:dyDescent="0.3">
      <c r="A44" s="8">
        <v>39149</v>
      </c>
      <c r="B44" s="37">
        <v>4.1100000000000003</v>
      </c>
      <c r="C44" s="40">
        <v>3.7530000000000001</v>
      </c>
      <c r="D44" s="28">
        <v>0.64999999999999503</v>
      </c>
      <c r="E44" s="31">
        <v>-0.49999999999998901</v>
      </c>
      <c r="F44" s="14">
        <v>39328</v>
      </c>
      <c r="G44" s="5">
        <v>3.8828</v>
      </c>
      <c r="H44">
        <v>4.1100000000000003</v>
      </c>
      <c r="I44" s="20">
        <v>3.794</v>
      </c>
      <c r="J44" s="15" t="s">
        <v>29</v>
      </c>
      <c r="K44">
        <v>3.8929999999999998</v>
      </c>
      <c r="L44">
        <f t="shared" si="5"/>
        <v>0.37541067280261864</v>
      </c>
      <c r="M44" s="27">
        <f t="shared" si="1"/>
        <v>0.31600000000000028</v>
      </c>
      <c r="N44" s="34">
        <v>0</v>
      </c>
      <c r="O44">
        <v>0.1</v>
      </c>
      <c r="P44" s="7">
        <f t="shared" si="2"/>
        <v>0</v>
      </c>
      <c r="Q44" s="27">
        <f t="shared" si="3"/>
        <v>4.0999999999999925E-2</v>
      </c>
      <c r="R44">
        <f t="shared" si="4"/>
        <v>0.51063893706721042</v>
      </c>
    </row>
    <row r="45" spans="1:18" x14ac:dyDescent="0.3">
      <c r="A45" s="8">
        <v>39184</v>
      </c>
      <c r="B45" s="37">
        <v>4.1100000000000003</v>
      </c>
      <c r="C45" s="40">
        <v>3.8370000000000002</v>
      </c>
      <c r="D45" s="28">
        <v>0.10000000000003301</v>
      </c>
      <c r="E45" s="31">
        <v>0.10000000000003301</v>
      </c>
      <c r="F45" s="14" t="s">
        <v>26</v>
      </c>
      <c r="G45" s="5">
        <v>3.8380000000000001</v>
      </c>
      <c r="H45">
        <v>4.12</v>
      </c>
      <c r="I45" s="20">
        <v>3.8279999999999998</v>
      </c>
      <c r="J45" s="15" t="s">
        <v>30</v>
      </c>
      <c r="K45">
        <v>3.7917000000000001</v>
      </c>
      <c r="L45">
        <f t="shared" si="5"/>
        <v>1.7154904407537419E-2</v>
      </c>
      <c r="M45" s="27">
        <f t="shared" si="1"/>
        <v>0.29200000000000026</v>
      </c>
      <c r="N45" s="34">
        <v>0</v>
      </c>
      <c r="O45">
        <v>0.15</v>
      </c>
      <c r="P45" s="7">
        <f t="shared" si="2"/>
        <v>9.9999999999997868E-3</v>
      </c>
      <c r="Q45" s="27">
        <f t="shared" si="3"/>
        <v>-9.0000000000003411E-3</v>
      </c>
      <c r="R45">
        <f t="shared" si="4"/>
        <v>0.50534121963542245</v>
      </c>
    </row>
    <row r="46" spans="1:18" x14ac:dyDescent="0.3">
      <c r="A46" s="8">
        <v>39212</v>
      </c>
      <c r="B46" s="37">
        <v>4.38</v>
      </c>
      <c r="C46" s="40">
        <v>3.839</v>
      </c>
      <c r="D46" s="28">
        <v>1.94999999999999</v>
      </c>
      <c r="E46" s="31">
        <v>-2.1499999999999599</v>
      </c>
      <c r="F46" s="14">
        <v>39391</v>
      </c>
      <c r="G46" s="5">
        <v>3.7786</v>
      </c>
      <c r="H46">
        <v>4.3899999999999997</v>
      </c>
      <c r="I46" s="20">
        <v>3.8490000000000002</v>
      </c>
      <c r="J46" s="15" t="s">
        <v>31</v>
      </c>
      <c r="K46">
        <v>3.7871999999999999</v>
      </c>
      <c r="L46">
        <f t="shared" si="5"/>
        <v>0.59248170397746902</v>
      </c>
      <c r="M46" s="27">
        <f t="shared" si="1"/>
        <v>0.54099999999999948</v>
      </c>
      <c r="N46" s="34">
        <v>0</v>
      </c>
      <c r="O46">
        <v>0</v>
      </c>
      <c r="P46" s="7">
        <f t="shared" si="2"/>
        <v>9.9999999999997868E-3</v>
      </c>
      <c r="Q46" s="27">
        <f t="shared" si="3"/>
        <v>1.0000000000000231E-2</v>
      </c>
      <c r="R46">
        <f t="shared" si="4"/>
        <v>0.4787508331367073</v>
      </c>
    </row>
    <row r="47" spans="1:18" x14ac:dyDescent="0.3">
      <c r="A47" s="8">
        <v>39239</v>
      </c>
      <c r="B47" s="37">
        <v>4.37</v>
      </c>
      <c r="C47" s="40">
        <v>3.8220000000000001</v>
      </c>
      <c r="D47" s="28">
        <v>-1.6</v>
      </c>
      <c r="E47" s="31">
        <v>-2.4500000000000601</v>
      </c>
      <c r="F47" s="14">
        <v>39269</v>
      </c>
      <c r="G47" s="5">
        <v>3.8355000000000001</v>
      </c>
      <c r="H47">
        <v>4.3899999999999997</v>
      </c>
      <c r="I47" s="20">
        <v>4.0019999999999998</v>
      </c>
      <c r="J47" s="15" t="s">
        <v>32</v>
      </c>
      <c r="K47">
        <v>3.8235999999999999</v>
      </c>
      <c r="L47">
        <f t="shared" si="5"/>
        <v>0.31763143375507835</v>
      </c>
      <c r="M47" s="27">
        <f t="shared" si="1"/>
        <v>0.3879999999999999</v>
      </c>
      <c r="N47" s="34">
        <v>0</v>
      </c>
      <c r="O47">
        <v>-0.1</v>
      </c>
      <c r="P47" s="7">
        <f t="shared" si="2"/>
        <v>1.9999999999999574E-2</v>
      </c>
      <c r="Q47" s="27">
        <f t="shared" si="3"/>
        <v>0.17999999999999972</v>
      </c>
      <c r="R47">
        <f t="shared" si="4"/>
        <v>0.48423500082481219</v>
      </c>
    </row>
    <row r="48" spans="1:18" x14ac:dyDescent="0.3">
      <c r="A48" s="8">
        <v>39268</v>
      </c>
      <c r="B48" s="37">
        <v>4.6399999999999997</v>
      </c>
      <c r="C48" s="40">
        <v>4.077</v>
      </c>
      <c r="D48" s="28">
        <v>1.1000000000000101</v>
      </c>
      <c r="E48" s="31">
        <v>0</v>
      </c>
      <c r="F48" s="14">
        <v>39240</v>
      </c>
      <c r="G48" s="5">
        <v>3.766</v>
      </c>
      <c r="H48">
        <v>4.6399999999999997</v>
      </c>
      <c r="I48" s="20">
        <v>4.0839999999999996</v>
      </c>
      <c r="J48" s="15" t="s">
        <v>33</v>
      </c>
      <c r="K48">
        <v>3.7486999999999999</v>
      </c>
      <c r="L48">
        <f t="shared" si="5"/>
        <v>0.4517336059137908</v>
      </c>
      <c r="M48" s="27">
        <f t="shared" si="1"/>
        <v>0.55600000000000005</v>
      </c>
      <c r="N48" s="34">
        <v>0</v>
      </c>
      <c r="O48">
        <v>0.15</v>
      </c>
      <c r="P48" s="7">
        <f t="shared" si="2"/>
        <v>0</v>
      </c>
      <c r="Q48" s="27">
        <f t="shared" si="3"/>
        <v>6.9999999999996732E-3</v>
      </c>
      <c r="R48">
        <f t="shared" si="4"/>
        <v>0.46101693642141156</v>
      </c>
    </row>
    <row r="49" spans="1:18" x14ac:dyDescent="0.3">
      <c r="A49" s="8">
        <v>39331</v>
      </c>
      <c r="B49" s="37">
        <v>4.9000000000000004</v>
      </c>
      <c r="C49" s="40">
        <v>4.2480000000000002</v>
      </c>
      <c r="D49" s="28">
        <v>-4.1500000000000101</v>
      </c>
      <c r="E49" s="31">
        <v>-3.3499999999999197</v>
      </c>
      <c r="F49" s="14">
        <v>39272</v>
      </c>
      <c r="G49" s="5">
        <v>3.8081</v>
      </c>
      <c r="H49">
        <v>4.91</v>
      </c>
      <c r="I49" s="20">
        <v>4.1539999999999999</v>
      </c>
      <c r="J49" s="15" t="s">
        <v>34</v>
      </c>
      <c r="K49">
        <v>3.7886000000000002</v>
      </c>
      <c r="L49">
        <f t="shared" si="5"/>
        <v>0.63974283705760671</v>
      </c>
      <c r="M49" s="27">
        <f t="shared" si="1"/>
        <v>0.75600000000000023</v>
      </c>
      <c r="N49" s="34">
        <v>0</v>
      </c>
      <c r="O49">
        <v>-1.5</v>
      </c>
      <c r="P49" s="7">
        <f t="shared" si="2"/>
        <v>9.9999999999997868E-3</v>
      </c>
      <c r="Q49" s="27">
        <f t="shared" si="3"/>
        <v>-9.4000000000000306E-2</v>
      </c>
      <c r="R49">
        <f t="shared" si="4"/>
        <v>0.44924862519072806</v>
      </c>
    </row>
    <row r="50" spans="1:18" x14ac:dyDescent="0.3">
      <c r="A50" s="8">
        <v>39359</v>
      </c>
      <c r="B50" s="37">
        <v>4.91</v>
      </c>
      <c r="C50" s="40">
        <v>4.0880000000000001</v>
      </c>
      <c r="D50" s="28">
        <v>-1.1499999999999799</v>
      </c>
      <c r="E50" s="31">
        <v>-2.5999999999999801</v>
      </c>
      <c r="F50" s="14">
        <v>39212</v>
      </c>
      <c r="G50" s="5">
        <v>3.7608999999999999</v>
      </c>
      <c r="H50">
        <v>4.91</v>
      </c>
      <c r="I50" s="20">
        <v>4.1150000000000002</v>
      </c>
      <c r="J50" s="13">
        <v>39426</v>
      </c>
      <c r="K50">
        <v>3.7357999999999998</v>
      </c>
      <c r="L50">
        <f t="shared" si="5"/>
        <v>0.64335980160725337</v>
      </c>
      <c r="M50" s="27">
        <f t="shared" si="1"/>
        <v>0.79499999999999993</v>
      </c>
      <c r="N50" s="34">
        <v>0</v>
      </c>
      <c r="O50">
        <v>-1.18</v>
      </c>
      <c r="P50" s="7">
        <f t="shared" si="2"/>
        <v>0</v>
      </c>
      <c r="Q50" s="27">
        <f t="shared" si="3"/>
        <v>2.7000000000000135E-2</v>
      </c>
      <c r="R50">
        <f t="shared" si="4"/>
        <v>0.44496500795251265</v>
      </c>
    </row>
    <row r="51" spans="1:18" x14ac:dyDescent="0.3">
      <c r="A51" s="8">
        <v>39394</v>
      </c>
      <c r="B51" s="37">
        <v>4.9400000000000004</v>
      </c>
      <c r="C51" s="40">
        <v>4.1029999999999998</v>
      </c>
      <c r="D51" s="28">
        <v>-2.7000000000000099</v>
      </c>
      <c r="E51" s="31">
        <v>-2.9500000000000099</v>
      </c>
      <c r="F51" s="14">
        <v>39336</v>
      </c>
      <c r="G51" s="5">
        <v>3.6364999999999998</v>
      </c>
      <c r="H51">
        <v>4.9400000000000004</v>
      </c>
      <c r="I51" s="20">
        <v>4.0990000000000002</v>
      </c>
      <c r="J51" s="15" t="s">
        <v>35</v>
      </c>
      <c r="K51">
        <v>3.6671999999999998</v>
      </c>
      <c r="L51">
        <f t="shared" si="5"/>
        <v>1.0313737822851152</v>
      </c>
      <c r="M51" s="27">
        <f t="shared" si="1"/>
        <v>0.84100000000000019</v>
      </c>
      <c r="N51" s="34">
        <v>0</v>
      </c>
      <c r="O51">
        <v>-0.3</v>
      </c>
      <c r="P51" s="7">
        <f t="shared" si="2"/>
        <v>0</v>
      </c>
      <c r="Q51" s="27">
        <f t="shared" si="3"/>
        <v>-3.9999999999995595E-3</v>
      </c>
      <c r="R51">
        <f t="shared" si="4"/>
        <v>0.43183737492384966</v>
      </c>
    </row>
    <row r="52" spans="1:18" x14ac:dyDescent="0.3">
      <c r="A52" s="8">
        <v>39422</v>
      </c>
      <c r="B52" s="37">
        <v>5.2</v>
      </c>
      <c r="C52" s="40">
        <v>4.0599999999999996</v>
      </c>
      <c r="D52" s="28">
        <v>2.74999999999994</v>
      </c>
      <c r="E52" s="31">
        <v>6.1999999999999797</v>
      </c>
      <c r="F52" s="14">
        <v>39275</v>
      </c>
      <c r="G52" s="5">
        <v>3.5853999999999999</v>
      </c>
      <c r="H52">
        <v>5.2</v>
      </c>
      <c r="I52" s="20">
        <v>4.0810000000000004</v>
      </c>
      <c r="J52" s="13" t="s">
        <v>36</v>
      </c>
      <c r="K52">
        <v>3.6122999999999998</v>
      </c>
      <c r="L52">
        <f t="shared" si="5"/>
        <v>1.2882659847171027</v>
      </c>
      <c r="M52" s="27">
        <f t="shared" si="1"/>
        <v>1.1189999999999998</v>
      </c>
      <c r="N52" s="34">
        <v>-9.9999999999989014E-2</v>
      </c>
      <c r="O52">
        <v>0.35</v>
      </c>
      <c r="P52" s="7">
        <f t="shared" si="2"/>
        <v>0</v>
      </c>
      <c r="Q52" s="27">
        <f t="shared" si="3"/>
        <v>2.1000000000000796E-2</v>
      </c>
      <c r="R52">
        <f t="shared" si="4"/>
        <v>0.41443299880407025</v>
      </c>
    </row>
    <row r="53" spans="1:18" x14ac:dyDescent="0.3">
      <c r="A53" s="8">
        <v>39457</v>
      </c>
      <c r="B53" s="37">
        <v>5.3</v>
      </c>
      <c r="C53" s="40">
        <v>4.1440000000000001</v>
      </c>
      <c r="D53" s="28">
        <v>0.89999999999994496</v>
      </c>
      <c r="E53" s="31">
        <v>-3.85</v>
      </c>
      <c r="F53" s="14">
        <v>39753</v>
      </c>
      <c r="G53" s="5">
        <v>3.5819999999999999</v>
      </c>
      <c r="H53">
        <v>5.29</v>
      </c>
      <c r="I53" s="20">
        <v>4.1310000000000002</v>
      </c>
      <c r="J53" s="15" t="s">
        <v>37</v>
      </c>
      <c r="K53">
        <v>3.6164999999999998</v>
      </c>
      <c r="L53">
        <f t="shared" si="5"/>
        <v>1.3760648701206577</v>
      </c>
      <c r="M53" s="27">
        <f t="shared" si="1"/>
        <v>1.1589999999999998</v>
      </c>
      <c r="N53" s="34">
        <v>0</v>
      </c>
      <c r="O53">
        <v>-0.1</v>
      </c>
      <c r="P53" s="7">
        <f t="shared" si="2"/>
        <v>-9.9999999999997868E-3</v>
      </c>
      <c r="Q53" s="27">
        <f t="shared" si="3"/>
        <v>-1.2999999999999901E-2</v>
      </c>
      <c r="R53">
        <f t="shared" si="4"/>
        <v>0.4100987360086939</v>
      </c>
    </row>
    <row r="54" spans="1:18" x14ac:dyDescent="0.3">
      <c r="A54" s="8">
        <v>39485</v>
      </c>
      <c r="B54" s="37">
        <v>5.43</v>
      </c>
      <c r="C54" s="40">
        <v>4.109</v>
      </c>
      <c r="D54" s="28">
        <v>-6.8000000000000105</v>
      </c>
      <c r="E54" s="31">
        <v>-5.0500000000000007</v>
      </c>
      <c r="F54" s="14">
        <v>39662</v>
      </c>
      <c r="G54" s="5">
        <v>3.6160999999999999</v>
      </c>
      <c r="H54">
        <v>5.44</v>
      </c>
      <c r="I54" s="20">
        <v>4.1079999999999997</v>
      </c>
      <c r="J54" s="13" t="s">
        <v>38</v>
      </c>
      <c r="K54">
        <v>3.59</v>
      </c>
      <c r="L54">
        <f t="shared" si="5"/>
        <v>1.1679594362082337</v>
      </c>
      <c r="M54" s="27">
        <f t="shared" si="1"/>
        <v>1.3320000000000007</v>
      </c>
      <c r="N54" s="34">
        <v>0.29999999999996702</v>
      </c>
      <c r="O54">
        <v>0.35</v>
      </c>
      <c r="P54" s="7">
        <f t="shared" si="2"/>
        <v>1.0000000000000675E-2</v>
      </c>
      <c r="Q54" s="27">
        <f t="shared" si="3"/>
        <v>-1.000000000000334E-3</v>
      </c>
      <c r="R54">
        <f t="shared" si="4"/>
        <v>0.40682391811966068</v>
      </c>
    </row>
    <row r="55" spans="1:18" x14ac:dyDescent="0.3">
      <c r="A55" s="8">
        <v>39513</v>
      </c>
      <c r="B55" s="37">
        <v>5.71</v>
      </c>
      <c r="C55" s="40">
        <v>4.1070000000000002</v>
      </c>
      <c r="D55" s="28">
        <v>6.3499999999999908</v>
      </c>
      <c r="E55" s="31">
        <v>3.5499999999999901</v>
      </c>
      <c r="F55" s="14">
        <v>39632</v>
      </c>
      <c r="G55" s="5">
        <v>3.5813999999999999</v>
      </c>
      <c r="H55">
        <v>5.72</v>
      </c>
      <c r="I55" s="20">
        <v>4.1109999999999998</v>
      </c>
      <c r="J55" s="15" t="s">
        <v>44</v>
      </c>
      <c r="K55">
        <v>3.528</v>
      </c>
      <c r="L55">
        <f t="shared" si="5"/>
        <v>1.2688068174756326</v>
      </c>
      <c r="M55" s="27">
        <f t="shared" si="1"/>
        <v>1.609</v>
      </c>
      <c r="N55" s="34">
        <v>0</v>
      </c>
      <c r="O55">
        <v>-0.05</v>
      </c>
      <c r="P55" s="7">
        <f t="shared" si="2"/>
        <v>9.9999999999997868E-3</v>
      </c>
      <c r="Q55" s="27">
        <f t="shared" si="3"/>
        <v>3.9999999999995595E-3</v>
      </c>
      <c r="R55">
        <f t="shared" si="4"/>
        <v>0.3928442446799344</v>
      </c>
    </row>
    <row r="56" spans="1:18" x14ac:dyDescent="0.3">
      <c r="A56" s="8">
        <v>39548</v>
      </c>
      <c r="B56" s="37">
        <v>5.99</v>
      </c>
      <c r="C56" s="41">
        <v>4.2320000000000002</v>
      </c>
      <c r="D56" s="28">
        <v>5.0000000000016698E-2</v>
      </c>
      <c r="E56" s="31">
        <v>0.49999999999998901</v>
      </c>
      <c r="F56" s="14">
        <v>39756</v>
      </c>
      <c r="G56" s="5">
        <v>3.4336000000000002</v>
      </c>
      <c r="H56">
        <v>5.97</v>
      </c>
      <c r="I56" s="21">
        <v>4.2270000000000003</v>
      </c>
      <c r="J56" s="13" t="s">
        <v>39</v>
      </c>
      <c r="K56">
        <v>3.419</v>
      </c>
      <c r="L56">
        <f t="shared" si="5"/>
        <v>1.6465044552027419</v>
      </c>
      <c r="M56" s="27">
        <f t="shared" si="1"/>
        <v>1.7429999999999994</v>
      </c>
      <c r="N56" s="34">
        <v>0</v>
      </c>
      <c r="O56">
        <v>0</v>
      </c>
      <c r="P56" s="7">
        <f t="shared" si="2"/>
        <v>-2.0000000000000462E-2</v>
      </c>
      <c r="Q56" s="27">
        <f t="shared" si="3"/>
        <v>-4.9999999999998934E-3</v>
      </c>
      <c r="R56">
        <f t="shared" si="4"/>
        <v>0.37107536569507149</v>
      </c>
    </row>
    <row r="57" spans="1:18" x14ac:dyDescent="0.3">
      <c r="A57" s="8">
        <v>39576</v>
      </c>
      <c r="B57" s="37">
        <v>6.12</v>
      </c>
      <c r="C57" s="41">
        <v>4.2409999999999997</v>
      </c>
      <c r="D57" s="28">
        <v>-1.25000000000002</v>
      </c>
      <c r="E57" s="31">
        <v>-2.0499999999999701</v>
      </c>
      <c r="F57" s="14">
        <v>39696</v>
      </c>
      <c r="G57" s="5">
        <v>3.4009999999999998</v>
      </c>
      <c r="H57">
        <v>6.08</v>
      </c>
      <c r="I57" s="21">
        <v>4.2119999999999997</v>
      </c>
      <c r="J57" s="15" t="s">
        <v>40</v>
      </c>
      <c r="K57">
        <v>3.3889999999999998</v>
      </c>
      <c r="L57">
        <f t="shared" si="5"/>
        <v>1.7879574243142169</v>
      </c>
      <c r="M57" s="27">
        <f t="shared" si="1"/>
        <v>1.8680000000000003</v>
      </c>
      <c r="N57" s="34">
        <v>0</v>
      </c>
      <c r="O57">
        <v>-0.1</v>
      </c>
      <c r="P57" s="7">
        <f t="shared" si="2"/>
        <v>-4.0000000000000036E-2</v>
      </c>
      <c r="Q57" s="27">
        <f t="shared" si="3"/>
        <v>-2.8999999999999915E-2</v>
      </c>
      <c r="R57">
        <f t="shared" si="4"/>
        <v>0.36468658561796469</v>
      </c>
    </row>
    <row r="58" spans="1:18" x14ac:dyDescent="0.3">
      <c r="A58" s="8">
        <v>39604</v>
      </c>
      <c r="B58" s="37">
        <v>6.03</v>
      </c>
      <c r="C58" s="41">
        <v>4.165</v>
      </c>
      <c r="D58" s="28">
        <v>19.100000000000001</v>
      </c>
      <c r="E58" s="31">
        <v>22.849999999999902</v>
      </c>
      <c r="F58" s="14">
        <v>39605</v>
      </c>
      <c r="G58" s="5">
        <v>3.3818000000000001</v>
      </c>
      <c r="H58">
        <v>6.03</v>
      </c>
      <c r="I58" s="21">
        <v>4.1589999999999998</v>
      </c>
      <c r="J58" s="13" t="s">
        <v>41</v>
      </c>
      <c r="K58">
        <v>3.3879999999999999</v>
      </c>
      <c r="L58">
        <f t="shared" si="5"/>
        <v>1.9124786968732341</v>
      </c>
      <c r="M58" s="27">
        <f t="shared" si="1"/>
        <v>1.8710000000000004</v>
      </c>
      <c r="N58" s="34">
        <v>0</v>
      </c>
      <c r="O58">
        <v>-0.1</v>
      </c>
      <c r="P58" s="7">
        <f t="shared" si="2"/>
        <v>0</v>
      </c>
      <c r="Q58" s="27">
        <f t="shared" si="3"/>
        <v>-6.0000000000002274E-3</v>
      </c>
      <c r="R58">
        <f t="shared" si="4"/>
        <v>0.36449618234341769</v>
      </c>
    </row>
    <row r="59" spans="1:18" x14ac:dyDescent="0.3">
      <c r="A59" s="8">
        <v>39632</v>
      </c>
      <c r="B59" s="37">
        <v>6.21</v>
      </c>
      <c r="C59" s="41">
        <v>4.2270000000000003</v>
      </c>
      <c r="D59" s="28">
        <v>-14.35</v>
      </c>
      <c r="E59" s="31">
        <v>-25.2</v>
      </c>
      <c r="F59" s="14">
        <v>39545</v>
      </c>
      <c r="G59" s="5">
        <v>3.3254999999999999</v>
      </c>
      <c r="H59">
        <v>6.22</v>
      </c>
      <c r="I59" s="21">
        <v>4.2770000000000001</v>
      </c>
      <c r="J59" s="13">
        <v>39759</v>
      </c>
      <c r="K59">
        <v>3.2698999999999998</v>
      </c>
      <c r="L59">
        <f t="shared" si="5"/>
        <v>1.5611849250328913</v>
      </c>
      <c r="M59" s="27">
        <f t="shared" si="1"/>
        <v>1.9429999999999996</v>
      </c>
      <c r="N59" s="34">
        <v>0</v>
      </c>
      <c r="O59">
        <v>-1.1499999999999999</v>
      </c>
      <c r="P59" s="7">
        <f t="shared" si="2"/>
        <v>9.9999999999997868E-3</v>
      </c>
      <c r="Q59" s="27">
        <f t="shared" si="3"/>
        <v>4.9999999999999822E-2</v>
      </c>
      <c r="R59">
        <f t="shared" si="4"/>
        <v>0.35369416719984192</v>
      </c>
    </row>
    <row r="60" spans="1:18" x14ac:dyDescent="0.3">
      <c r="A60" s="8">
        <v>39667</v>
      </c>
      <c r="B60" s="37">
        <v>6.18</v>
      </c>
      <c r="C60" s="41">
        <v>4.3970000000000002</v>
      </c>
      <c r="D60" s="28">
        <v>-6.7499999999999893</v>
      </c>
      <c r="E60" s="31">
        <v>-15.5</v>
      </c>
      <c r="F60" s="14">
        <v>39668</v>
      </c>
      <c r="G60" s="5">
        <v>3.2645</v>
      </c>
      <c r="H60">
        <v>6.18</v>
      </c>
      <c r="I60" s="21">
        <v>4.3959999999999999</v>
      </c>
      <c r="J60" s="13" t="s">
        <v>42</v>
      </c>
      <c r="K60">
        <v>3.3380000000000001</v>
      </c>
      <c r="L60">
        <f t="shared" si="5"/>
        <v>2.2882036688574638</v>
      </c>
      <c r="M60" s="27">
        <f t="shared" si="1"/>
        <v>1.7839999999999998</v>
      </c>
      <c r="N60" s="34">
        <v>0.19999999999997803</v>
      </c>
      <c r="O60">
        <v>0</v>
      </c>
      <c r="P60" s="7">
        <f t="shared" si="2"/>
        <v>0</v>
      </c>
      <c r="Q60" s="27">
        <f t="shared" si="3"/>
        <v>-1.000000000000334E-3</v>
      </c>
      <c r="R60">
        <f t="shared" si="4"/>
        <v>0.3492066881323177</v>
      </c>
    </row>
    <row r="61" spans="1:18" x14ac:dyDescent="0.3">
      <c r="A61" s="8">
        <v>39695</v>
      </c>
      <c r="B61" s="37">
        <v>6.2</v>
      </c>
      <c r="C61" s="41">
        <v>4.4020000000000001</v>
      </c>
      <c r="D61" s="28">
        <v>-0.24999999999995001</v>
      </c>
      <c r="E61" s="31">
        <v>-0.30000000000001098</v>
      </c>
      <c r="F61" s="14">
        <v>39577</v>
      </c>
      <c r="G61" s="5">
        <v>3.4331999999999998</v>
      </c>
      <c r="H61">
        <v>6.2</v>
      </c>
      <c r="I61" s="21">
        <v>4.4020000000000001</v>
      </c>
      <c r="J61" s="13">
        <v>39791</v>
      </c>
      <c r="K61">
        <v>3.3664999999999998</v>
      </c>
      <c r="L61">
        <f t="shared" si="5"/>
        <v>1.3537175653061464</v>
      </c>
      <c r="M61" s="27">
        <f t="shared" si="1"/>
        <v>1.798</v>
      </c>
      <c r="N61" s="34">
        <v>0</v>
      </c>
      <c r="O61">
        <v>-0.3</v>
      </c>
      <c r="P61" s="7">
        <f t="shared" si="2"/>
        <v>0</v>
      </c>
      <c r="Q61" s="27">
        <f t="shared" si="3"/>
        <v>0</v>
      </c>
      <c r="R61">
        <f t="shared" si="4"/>
        <v>0.36392920481865126</v>
      </c>
    </row>
    <row r="62" spans="1:18" x14ac:dyDescent="0.3">
      <c r="A62" s="8">
        <v>39723</v>
      </c>
      <c r="B62" s="37">
        <v>6.37</v>
      </c>
      <c r="C62" s="41">
        <v>4.8479999999999999</v>
      </c>
      <c r="D62" s="28">
        <v>-9.9000000000000199</v>
      </c>
      <c r="E62" s="31">
        <v>-5.6500000000000199</v>
      </c>
      <c r="F62" s="14">
        <v>404759</v>
      </c>
      <c r="G62" s="5">
        <v>3.4277000000000002</v>
      </c>
      <c r="H62">
        <v>6.36</v>
      </c>
      <c r="I62" s="21">
        <v>4.8680000000000003</v>
      </c>
      <c r="J62" s="13">
        <v>39731</v>
      </c>
      <c r="K62">
        <v>3.5489999999999999</v>
      </c>
      <c r="L62">
        <f t="shared" si="5"/>
        <v>2.2795237320535269</v>
      </c>
      <c r="M62" s="27">
        <f t="shared" si="1"/>
        <v>1.492</v>
      </c>
      <c r="N62" s="34">
        <v>2.0000000000000502</v>
      </c>
      <c r="O62">
        <v>2.4</v>
      </c>
      <c r="P62" s="7">
        <f t="shared" si="2"/>
        <v>-9.9999999999997868E-3</v>
      </c>
      <c r="Q62" s="27">
        <f t="shared" si="3"/>
        <v>2.0000000000000462E-2</v>
      </c>
      <c r="R62">
        <f t="shared" si="4"/>
        <v>0.3588023180512121</v>
      </c>
    </row>
    <row r="63" spans="1:18" x14ac:dyDescent="0.3">
      <c r="A63" s="8">
        <v>39758</v>
      </c>
      <c r="B63" s="37">
        <v>6.25</v>
      </c>
      <c r="C63" s="41">
        <v>3.6920000000000002</v>
      </c>
      <c r="D63" s="28">
        <v>3.3500000000000099</v>
      </c>
      <c r="E63" s="31">
        <v>6.0499999999999794</v>
      </c>
      <c r="F63" s="14">
        <v>39640</v>
      </c>
      <c r="G63" s="5">
        <v>3.6615000000000002</v>
      </c>
      <c r="H63">
        <v>6.25</v>
      </c>
      <c r="I63" s="21">
        <v>3.484</v>
      </c>
      <c r="J63" s="15" t="s">
        <v>43</v>
      </c>
      <c r="K63">
        <v>3.7343999999999999</v>
      </c>
      <c r="L63">
        <f t="shared" si="5"/>
        <v>3.2124365001040398</v>
      </c>
      <c r="M63" s="27">
        <f t="shared" ref="M63:M123" si="6" xml:space="preserve"> H63-I63</f>
        <v>2.766</v>
      </c>
      <c r="N63" s="34">
        <v>-0.99999999999997902</v>
      </c>
      <c r="O63">
        <v>14.9</v>
      </c>
      <c r="P63" s="7">
        <f t="shared" si="2"/>
        <v>0</v>
      </c>
      <c r="Q63" s="27">
        <f t="shared" si="3"/>
        <v>-0.20800000000000018</v>
      </c>
      <c r="R63">
        <f t="shared" si="4"/>
        <v>0.38201874812370873</v>
      </c>
    </row>
    <row r="64" spans="1:18" x14ac:dyDescent="0.3">
      <c r="A64" s="8">
        <v>39786</v>
      </c>
      <c r="B64" s="37">
        <v>6.01</v>
      </c>
      <c r="C64" s="41">
        <v>2.8679999999999999</v>
      </c>
      <c r="D64" s="28">
        <v>1.9500000000000099</v>
      </c>
      <c r="E64" s="31">
        <v>-1.7500000000000098</v>
      </c>
      <c r="F64" s="14">
        <v>39580</v>
      </c>
      <c r="G64" s="5">
        <v>3.8864999999999998</v>
      </c>
      <c r="H64">
        <v>5.9</v>
      </c>
      <c r="I64" s="21">
        <v>2.6970000000000001</v>
      </c>
      <c r="J64" s="13">
        <v>39794</v>
      </c>
      <c r="K64">
        <v>3.9592000000000001</v>
      </c>
      <c r="L64">
        <f t="shared" si="5"/>
        <v>3.6226857997116757</v>
      </c>
      <c r="M64" s="27">
        <f t="shared" si="6"/>
        <v>3.2030000000000003</v>
      </c>
      <c r="N64" s="34">
        <v>6.5</v>
      </c>
      <c r="O64">
        <v>2.6</v>
      </c>
      <c r="P64" s="7">
        <f t="shared" si="2"/>
        <v>-0.10999999999999943</v>
      </c>
      <c r="Q64" s="27">
        <f t="shared" si="3"/>
        <v>-0.17099999999999982</v>
      </c>
      <c r="R64">
        <f t="shared" si="4"/>
        <v>0.41205531524440381</v>
      </c>
    </row>
    <row r="65" spans="1:18" x14ac:dyDescent="0.3">
      <c r="A65" s="8">
        <v>39828</v>
      </c>
      <c r="B65" s="37">
        <v>5.19</v>
      </c>
      <c r="C65" s="42">
        <v>2.0129999999999999</v>
      </c>
      <c r="D65" s="28">
        <v>2.1999999999999997</v>
      </c>
      <c r="E65" s="31">
        <v>0.249999999999995</v>
      </c>
      <c r="F65" s="14" t="s">
        <v>45</v>
      </c>
      <c r="G65" s="5">
        <v>4.1805000000000003</v>
      </c>
      <c r="H65">
        <v>5.17</v>
      </c>
      <c r="I65" s="22">
        <v>1.952</v>
      </c>
      <c r="J65" s="15" t="s">
        <v>46</v>
      </c>
      <c r="K65">
        <v>4.4405000000000001</v>
      </c>
      <c r="L65">
        <f t="shared" ref="L65:L126" si="7" xml:space="preserve"> (365/7)*(LOG(K65) - LOG(G65)) - (I65 - H65)</f>
        <v>4.5843330027622367</v>
      </c>
      <c r="M65" s="27">
        <f t="shared" si="6"/>
        <v>3.218</v>
      </c>
      <c r="N65" s="34">
        <v>-3.4000000000000004</v>
      </c>
      <c r="O65">
        <v>-6.3</v>
      </c>
      <c r="P65" s="7">
        <f t="shared" si="2"/>
        <v>-2.0000000000000462E-2</v>
      </c>
      <c r="Q65" s="27">
        <f t="shared" si="3"/>
        <v>-6.0999999999999943E-2</v>
      </c>
      <c r="R65">
        <f t="shared" si="4"/>
        <v>0.46727872372814788</v>
      </c>
    </row>
    <row r="66" spans="1:18" x14ac:dyDescent="0.3">
      <c r="A66" s="8">
        <v>39849</v>
      </c>
      <c r="B66" s="37">
        <v>4.34</v>
      </c>
      <c r="C66" s="42">
        <v>1.399</v>
      </c>
      <c r="D66" s="28">
        <v>-4.6999999999999904</v>
      </c>
      <c r="E66" s="31">
        <v>-7.2000000000000108</v>
      </c>
      <c r="F66" s="14">
        <v>39966</v>
      </c>
      <c r="G66" s="5">
        <v>4.5994999999999999</v>
      </c>
      <c r="H66">
        <v>4.3499999999999996</v>
      </c>
      <c r="I66" s="22">
        <v>1.391</v>
      </c>
      <c r="J66" s="15" t="s">
        <v>47</v>
      </c>
      <c r="K66">
        <v>4.6429999999999998</v>
      </c>
      <c r="L66">
        <f t="shared" si="7"/>
        <v>3.1721631531969905</v>
      </c>
      <c r="M66" s="27">
        <f t="shared" si="6"/>
        <v>2.9589999999999996</v>
      </c>
      <c r="N66" s="34">
        <v>0</v>
      </c>
      <c r="O66">
        <v>0.35</v>
      </c>
      <c r="P66" s="7">
        <f t="shared" si="2"/>
        <v>9.9999999999997868E-3</v>
      </c>
      <c r="Q66" s="27">
        <f t="shared" si="3"/>
        <v>-8.0000000000000071E-3</v>
      </c>
      <c r="R66">
        <f t="shared" si="4"/>
        <v>0.55461268967088573</v>
      </c>
    </row>
    <row r="67" spans="1:18" x14ac:dyDescent="0.3">
      <c r="A67" s="8">
        <v>39877</v>
      </c>
      <c r="B67" s="37">
        <v>3.8</v>
      </c>
      <c r="C67" s="42">
        <v>1.25</v>
      </c>
      <c r="D67" s="28">
        <v>-3.55000000000001</v>
      </c>
      <c r="E67" s="31">
        <v>-1.05</v>
      </c>
      <c r="F67" s="14">
        <v>39967</v>
      </c>
      <c r="G67" s="5">
        <v>4.7310999999999996</v>
      </c>
      <c r="H67">
        <v>3.76</v>
      </c>
      <c r="I67" s="22">
        <v>1.169</v>
      </c>
      <c r="J67" s="15" t="s">
        <v>48</v>
      </c>
      <c r="K67">
        <v>4.4904999999999999</v>
      </c>
      <c r="L67">
        <f t="shared" si="7"/>
        <v>1.4090555928148338</v>
      </c>
      <c r="M67" s="27">
        <f t="shared" si="6"/>
        <v>2.5909999999999997</v>
      </c>
      <c r="N67" s="34">
        <v>7.0000000000000009</v>
      </c>
      <c r="O67">
        <v>3.95</v>
      </c>
      <c r="P67" s="7">
        <f t="shared" ref="P67:P130" si="8" xml:space="preserve"> H67-B67</f>
        <v>-4.0000000000000036E-2</v>
      </c>
      <c r="Q67" s="27">
        <f t="shared" ref="Q67:Q130" si="9" xml:space="preserve"> I67 - C67</f>
        <v>-8.0999999999999961E-2</v>
      </c>
      <c r="R67">
        <f t="shared" ref="R67:R130" si="10">(((365/7)*(LOG(G67)/LOG(H67))*(1+(H67/100)))-(1+(I67/100)))/100</f>
        <v>0.62476726153327222</v>
      </c>
    </row>
    <row r="68" spans="1:18" x14ac:dyDescent="0.3">
      <c r="A68" s="8">
        <v>39905</v>
      </c>
      <c r="B68" s="37">
        <v>3.39</v>
      </c>
      <c r="C68" s="42">
        <v>0.96799999999999997</v>
      </c>
      <c r="D68" s="28">
        <v>0.4</v>
      </c>
      <c r="E68" s="31">
        <v>0.44999999999999502</v>
      </c>
      <c r="F68" s="14">
        <v>39876</v>
      </c>
      <c r="G68" s="5">
        <v>4.4541000000000004</v>
      </c>
      <c r="H68">
        <v>3.44</v>
      </c>
      <c r="I68" s="22">
        <v>0.94699999999999995</v>
      </c>
      <c r="J68" s="13">
        <v>40090</v>
      </c>
      <c r="K68">
        <v>4.4284999999999997</v>
      </c>
      <c r="L68">
        <f t="shared" si="7"/>
        <v>2.3624700433739512</v>
      </c>
      <c r="M68" s="27">
        <f t="shared" si="6"/>
        <v>2.4929999999999999</v>
      </c>
      <c r="N68" s="34">
        <v>6.3000000000000096</v>
      </c>
      <c r="O68">
        <v>4.5999999999999996</v>
      </c>
      <c r="P68" s="7">
        <f t="shared" si="8"/>
        <v>4.9999999999999822E-2</v>
      </c>
      <c r="Q68" s="27">
        <f t="shared" si="9"/>
        <v>-2.1000000000000019E-2</v>
      </c>
      <c r="R68">
        <f t="shared" si="10"/>
        <v>0.64205957289063831</v>
      </c>
    </row>
    <row r="69" spans="1:18" x14ac:dyDescent="0.3">
      <c r="A69" s="8">
        <v>39940</v>
      </c>
      <c r="B69" s="37">
        <v>3.79</v>
      </c>
      <c r="C69" s="42">
        <v>0.72</v>
      </c>
      <c r="D69" s="28">
        <v>-4.9000000000000101</v>
      </c>
      <c r="E69" s="31">
        <v>-2</v>
      </c>
      <c r="F69" s="14">
        <v>40030</v>
      </c>
      <c r="G69" s="5">
        <v>4.351</v>
      </c>
      <c r="H69">
        <v>3.81</v>
      </c>
      <c r="I69" s="22">
        <v>0.70599999999999996</v>
      </c>
      <c r="J69" s="15" t="s">
        <v>52</v>
      </c>
      <c r="K69">
        <v>4.4794999999999998</v>
      </c>
      <c r="L69">
        <f t="shared" si="7"/>
        <v>3.7631095766363862</v>
      </c>
      <c r="M69" s="27">
        <f t="shared" si="6"/>
        <v>3.1040000000000001</v>
      </c>
      <c r="N69" s="34">
        <v>-0.54999999999999505</v>
      </c>
      <c r="O69">
        <v>-0.9</v>
      </c>
      <c r="P69" s="7">
        <f t="shared" si="8"/>
        <v>2.0000000000000018E-2</v>
      </c>
      <c r="Q69" s="27">
        <f t="shared" si="9"/>
        <v>-1.4000000000000012E-2</v>
      </c>
      <c r="R69">
        <f t="shared" si="10"/>
        <v>0.5849547342764625</v>
      </c>
    </row>
    <row r="70" spans="1:18" x14ac:dyDescent="0.3">
      <c r="A70" s="8">
        <v>39968</v>
      </c>
      <c r="B70" s="37">
        <v>3.83</v>
      </c>
      <c r="C70" s="43">
        <v>0.83499999999999996</v>
      </c>
      <c r="D70" s="28">
        <v>5.65</v>
      </c>
      <c r="E70" s="31">
        <v>7.6499999999999995</v>
      </c>
      <c r="F70" s="14">
        <v>39939</v>
      </c>
      <c r="G70" s="5">
        <v>4.5419999999999998</v>
      </c>
      <c r="H70">
        <v>3.84</v>
      </c>
      <c r="I70" s="23">
        <v>0.85899999999999999</v>
      </c>
      <c r="J70" s="13">
        <v>40153</v>
      </c>
      <c r="K70">
        <v>4.4790999999999999</v>
      </c>
      <c r="L70">
        <f t="shared" si="7"/>
        <v>2.6652034959956472</v>
      </c>
      <c r="M70" s="27">
        <f t="shared" si="6"/>
        <v>2.9809999999999999</v>
      </c>
      <c r="N70" s="34">
        <v>0</v>
      </c>
      <c r="O70">
        <v>1.35</v>
      </c>
      <c r="P70" s="7">
        <f t="shared" si="8"/>
        <v>9.9999999999997868E-3</v>
      </c>
      <c r="Q70" s="27">
        <f t="shared" si="9"/>
        <v>2.4000000000000021E-2</v>
      </c>
      <c r="R70">
        <f t="shared" si="10"/>
        <v>0.59893066895914415</v>
      </c>
    </row>
    <row r="71" spans="1:18" x14ac:dyDescent="0.3">
      <c r="A71" s="8">
        <v>39996</v>
      </c>
      <c r="B71" s="37">
        <v>3.6</v>
      </c>
      <c r="C71" s="43">
        <v>0.45</v>
      </c>
      <c r="D71" s="28">
        <v>-7.0000000000000107</v>
      </c>
      <c r="E71" s="31">
        <v>-6.2999999999999901</v>
      </c>
      <c r="F71" s="14">
        <v>39879</v>
      </c>
      <c r="G71" s="5">
        <v>4.3525</v>
      </c>
      <c r="H71">
        <v>3.59</v>
      </c>
      <c r="I71" s="23">
        <v>0.439</v>
      </c>
      <c r="J71" s="13">
        <v>40093</v>
      </c>
      <c r="K71">
        <v>4.3739999999999997</v>
      </c>
      <c r="L71">
        <f t="shared" si="7"/>
        <v>3.262585657567294</v>
      </c>
      <c r="M71" s="27">
        <f t="shared" si="6"/>
        <v>3.1509999999999998</v>
      </c>
      <c r="N71" s="34">
        <v>3.6999999999999997</v>
      </c>
      <c r="O71">
        <v>2.2999999999999998</v>
      </c>
      <c r="P71" s="7">
        <f t="shared" si="8"/>
        <v>-1.0000000000000231E-2</v>
      </c>
      <c r="Q71" s="27">
        <f t="shared" si="9"/>
        <v>-1.100000000000001E-2</v>
      </c>
      <c r="R71">
        <f t="shared" si="10"/>
        <v>0.61149606326373351</v>
      </c>
    </row>
    <row r="72" spans="1:18" x14ac:dyDescent="0.3">
      <c r="A72" s="8">
        <v>40031</v>
      </c>
      <c r="B72" s="37">
        <v>3.3</v>
      </c>
      <c r="C72" s="42">
        <v>0.35299999999999998</v>
      </c>
      <c r="D72" s="28">
        <v>1.2</v>
      </c>
      <c r="E72" s="31">
        <v>4.2999999999999901</v>
      </c>
      <c r="F72" s="14">
        <v>40002</v>
      </c>
      <c r="G72" s="5">
        <v>4.1669999999999998</v>
      </c>
      <c r="H72">
        <v>3.3</v>
      </c>
      <c r="I72" s="22">
        <v>0.35199999999999998</v>
      </c>
      <c r="J72" s="15" t="s">
        <v>49</v>
      </c>
      <c r="K72">
        <v>4.1239999999999997</v>
      </c>
      <c r="L72">
        <f t="shared" si="7"/>
        <v>2.7131045708976194</v>
      </c>
      <c r="M72" s="27">
        <f t="shared" si="6"/>
        <v>2.948</v>
      </c>
      <c r="N72" s="34">
        <v>0.39999999999999497</v>
      </c>
      <c r="O72">
        <v>0.2</v>
      </c>
      <c r="P72" s="7">
        <f t="shared" si="8"/>
        <v>0</v>
      </c>
      <c r="Q72" s="27">
        <f t="shared" si="9"/>
        <v>-1.0000000000000009E-3</v>
      </c>
      <c r="R72">
        <f t="shared" si="10"/>
        <v>0.63384155667601738</v>
      </c>
    </row>
    <row r="73" spans="1:18" x14ac:dyDescent="0.3">
      <c r="A73" s="8">
        <v>40094</v>
      </c>
      <c r="B73" s="37">
        <v>3.35</v>
      </c>
      <c r="C73" s="42">
        <v>0.35199999999999998</v>
      </c>
      <c r="D73" s="28">
        <v>-2.75</v>
      </c>
      <c r="E73" s="31">
        <v>-2.5499999999999901</v>
      </c>
      <c r="F73" s="14">
        <v>40066</v>
      </c>
      <c r="G73" s="5">
        <v>4.2560000000000002</v>
      </c>
      <c r="H73">
        <v>3.33</v>
      </c>
      <c r="I73" s="22">
        <v>0.35199999999999998</v>
      </c>
      <c r="J73" s="15" t="s">
        <v>50</v>
      </c>
      <c r="K73">
        <v>4.2133000000000003</v>
      </c>
      <c r="L73">
        <f t="shared" si="7"/>
        <v>2.7496541255714346</v>
      </c>
      <c r="M73" s="27">
        <f t="shared" si="6"/>
        <v>2.9780000000000002</v>
      </c>
      <c r="N73" s="34">
        <v>0.3</v>
      </c>
      <c r="O73">
        <v>0</v>
      </c>
      <c r="P73" s="7">
        <f t="shared" si="8"/>
        <v>-2.0000000000000018E-2</v>
      </c>
      <c r="Q73" s="27">
        <f t="shared" si="9"/>
        <v>0</v>
      </c>
      <c r="R73">
        <f t="shared" si="10"/>
        <v>0.63864863758733081</v>
      </c>
    </row>
    <row r="74" spans="1:18" x14ac:dyDescent="0.3">
      <c r="A74" s="8">
        <v>40122</v>
      </c>
      <c r="B74" s="37">
        <v>3.35</v>
      </c>
      <c r="C74" s="42">
        <v>0.35699999999999998</v>
      </c>
      <c r="D74" s="28">
        <v>-0.1</v>
      </c>
      <c r="E74" s="31">
        <v>0.94999999999998397</v>
      </c>
      <c r="F74" s="14">
        <v>39975</v>
      </c>
      <c r="G74" s="5">
        <v>4.2469999999999999</v>
      </c>
      <c r="H74">
        <v>3.36</v>
      </c>
      <c r="I74" s="22">
        <v>0.35899999999999999</v>
      </c>
      <c r="J74" s="15" t="s">
        <v>51</v>
      </c>
      <c r="K74">
        <v>4.1109999999999998</v>
      </c>
      <c r="L74">
        <f t="shared" si="7"/>
        <v>2.2639719661756681</v>
      </c>
      <c r="M74" s="27">
        <f t="shared" si="6"/>
        <v>3.0009999999999999</v>
      </c>
      <c r="N74" s="34">
        <v>0.60000000000000098</v>
      </c>
      <c r="O74">
        <v>-0.5</v>
      </c>
      <c r="P74" s="7">
        <f t="shared" si="8"/>
        <v>9.9999999999997868E-3</v>
      </c>
      <c r="Q74" s="27">
        <f t="shared" si="9"/>
        <v>2.0000000000000018E-3</v>
      </c>
      <c r="R74">
        <f t="shared" si="10"/>
        <v>0.6330930699283337</v>
      </c>
    </row>
    <row r="75" spans="1:18" x14ac:dyDescent="0.3">
      <c r="A75" s="8">
        <v>40150</v>
      </c>
      <c r="B75" s="37">
        <v>3.24</v>
      </c>
      <c r="C75" s="42">
        <v>0.38300000000000001</v>
      </c>
      <c r="D75" s="28">
        <v>-3.35</v>
      </c>
      <c r="E75" s="31">
        <v>9.9999999999989014E-2</v>
      </c>
      <c r="F75" s="14">
        <v>39915</v>
      </c>
      <c r="G75" s="5">
        <v>4.0928000000000004</v>
      </c>
      <c r="H75">
        <v>3.25</v>
      </c>
      <c r="I75" s="22">
        <v>0.38200000000000001</v>
      </c>
      <c r="J75" s="13">
        <v>40129</v>
      </c>
      <c r="K75">
        <v>4.1456999999999997</v>
      </c>
      <c r="L75">
        <f t="shared" si="7"/>
        <v>3.1588188991715942</v>
      </c>
      <c r="M75" s="27">
        <f t="shared" si="6"/>
        <v>2.8679999999999999</v>
      </c>
      <c r="N75" s="34">
        <v>0.1</v>
      </c>
      <c r="O75">
        <v>-0.75</v>
      </c>
      <c r="P75" s="7">
        <f t="shared" si="8"/>
        <v>9.9999999999997868E-3</v>
      </c>
      <c r="Q75" s="27">
        <f t="shared" si="9"/>
        <v>-1.0000000000000009E-3</v>
      </c>
      <c r="R75">
        <f t="shared" si="10"/>
        <v>0.63365638763335974</v>
      </c>
    </row>
    <row r="76" spans="1:18" x14ac:dyDescent="0.3">
      <c r="A76" s="8">
        <v>40213</v>
      </c>
      <c r="B76" s="37">
        <v>3.3</v>
      </c>
      <c r="C76" s="42">
        <v>0.34699999999999998</v>
      </c>
      <c r="D76" s="28">
        <v>-0.750000000000006</v>
      </c>
      <c r="E76" s="31">
        <v>-0.4</v>
      </c>
      <c r="F76" s="14">
        <v>40300</v>
      </c>
      <c r="G76" s="5">
        <v>4.0875000000000004</v>
      </c>
      <c r="H76">
        <v>3.31</v>
      </c>
      <c r="I76" s="22">
        <v>0.34799999999999998</v>
      </c>
      <c r="J76" s="13">
        <v>40514</v>
      </c>
      <c r="K76">
        <v>4.0171999999999999</v>
      </c>
      <c r="L76">
        <f t="shared" si="7"/>
        <v>2.5691394640760739</v>
      </c>
      <c r="M76" s="27">
        <f t="shared" si="6"/>
        <v>2.9620000000000002</v>
      </c>
      <c r="N76" s="34">
        <v>-0.80000000000000104</v>
      </c>
      <c r="O76">
        <v>0</v>
      </c>
      <c r="P76" s="7">
        <f t="shared" si="8"/>
        <v>1.0000000000000231E-2</v>
      </c>
      <c r="Q76" s="27">
        <f t="shared" si="9"/>
        <v>1.0000000000000009E-3</v>
      </c>
      <c r="R76">
        <f t="shared" si="10"/>
        <v>0.62360724595597961</v>
      </c>
    </row>
    <row r="77" spans="1:18" x14ac:dyDescent="0.3">
      <c r="A77" s="8">
        <v>40241</v>
      </c>
      <c r="B77" s="37">
        <v>3.34</v>
      </c>
      <c r="C77" s="44">
        <v>0.34300000000000003</v>
      </c>
      <c r="D77" s="28">
        <v>-0.80000000000000104</v>
      </c>
      <c r="E77" s="31">
        <v>-0.2</v>
      </c>
      <c r="F77" s="14">
        <v>40301</v>
      </c>
      <c r="G77" s="5">
        <v>3.8755000000000002</v>
      </c>
      <c r="H77">
        <v>3.35</v>
      </c>
      <c r="I77" s="24">
        <v>0.34300000000000003</v>
      </c>
      <c r="J77" s="13">
        <v>40515</v>
      </c>
      <c r="K77">
        <v>3.9039999999999999</v>
      </c>
      <c r="L77">
        <f t="shared" si="7"/>
        <v>3.1729221051345591</v>
      </c>
      <c r="M77" s="27">
        <f t="shared" si="6"/>
        <v>3.0070000000000001</v>
      </c>
      <c r="N77" s="34">
        <v>0</v>
      </c>
      <c r="O77">
        <v>-0.1</v>
      </c>
      <c r="P77" s="7">
        <f t="shared" si="8"/>
        <v>1.0000000000000231E-2</v>
      </c>
      <c r="Q77" s="27">
        <f t="shared" si="9"/>
        <v>0</v>
      </c>
      <c r="R77">
        <f t="shared" si="10"/>
        <v>0.5938145798030765</v>
      </c>
    </row>
    <row r="78" spans="1:18" x14ac:dyDescent="0.3">
      <c r="A78" s="8">
        <v>40276</v>
      </c>
      <c r="B78" s="37">
        <v>3.34</v>
      </c>
      <c r="C78" s="44">
        <v>0.34599999999999997</v>
      </c>
      <c r="D78" s="28">
        <v>-0.45000000000000606</v>
      </c>
      <c r="E78" s="31">
        <v>-0.70000000000000095</v>
      </c>
      <c r="F78" s="14">
        <v>40425</v>
      </c>
      <c r="G78" s="5">
        <v>3.8769999999999998</v>
      </c>
      <c r="H78">
        <v>3.35</v>
      </c>
      <c r="I78" s="23">
        <v>0.34599999999999997</v>
      </c>
      <c r="J78" s="15" t="s">
        <v>53</v>
      </c>
      <c r="K78">
        <v>3.8742999999999999</v>
      </c>
      <c r="L78">
        <f t="shared" si="7"/>
        <v>2.9882239466107721</v>
      </c>
      <c r="M78" s="27">
        <f t="shared" si="6"/>
        <v>3.004</v>
      </c>
      <c r="N78" s="34">
        <v>1</v>
      </c>
      <c r="O78">
        <v>-0.25</v>
      </c>
      <c r="P78" s="7">
        <f t="shared" si="8"/>
        <v>1.0000000000000231E-2</v>
      </c>
      <c r="Q78" s="27">
        <f t="shared" si="9"/>
        <v>0</v>
      </c>
      <c r="R78">
        <f t="shared" si="10"/>
        <v>0.59398677330312144</v>
      </c>
    </row>
    <row r="79" spans="1:18" x14ac:dyDescent="0.3">
      <c r="A79" s="8">
        <v>40304</v>
      </c>
      <c r="B79" s="37">
        <v>3.41</v>
      </c>
      <c r="C79" s="43">
        <v>0.35799999999999998</v>
      </c>
      <c r="D79" s="28">
        <v>0.80000000000000104</v>
      </c>
      <c r="E79" s="31">
        <v>-1.4000000000000001</v>
      </c>
      <c r="F79" s="14">
        <v>40364</v>
      </c>
      <c r="G79" s="5">
        <v>4.1482999999999999</v>
      </c>
      <c r="H79">
        <v>3.41</v>
      </c>
      <c r="I79" s="23">
        <v>0.36199999999999999</v>
      </c>
      <c r="J79" s="13">
        <v>40517</v>
      </c>
      <c r="K79">
        <v>3.9706999999999999</v>
      </c>
      <c r="L79">
        <f t="shared" si="7"/>
        <v>2.0571250812153492</v>
      </c>
      <c r="M79" s="27">
        <f t="shared" si="6"/>
        <v>3.048</v>
      </c>
      <c r="N79" s="34">
        <v>0.1</v>
      </c>
      <c r="O79">
        <v>0.1</v>
      </c>
      <c r="P79" s="7">
        <f t="shared" si="8"/>
        <v>0</v>
      </c>
      <c r="Q79" s="27">
        <f t="shared" si="9"/>
        <v>4.0000000000000036E-3</v>
      </c>
      <c r="R79">
        <f t="shared" si="10"/>
        <v>0.61532013471614821</v>
      </c>
    </row>
    <row r="80" spans="1:18" x14ac:dyDescent="0.3">
      <c r="A80" s="8">
        <v>40339</v>
      </c>
      <c r="B80" s="37">
        <v>3.43</v>
      </c>
      <c r="C80" s="43">
        <v>0.36799999999999999</v>
      </c>
      <c r="D80" s="28">
        <v>-1.25</v>
      </c>
      <c r="E80" s="31">
        <v>2.0500000000000003</v>
      </c>
      <c r="F80" s="14">
        <v>40488</v>
      </c>
      <c r="G80" s="5">
        <v>4.0890000000000004</v>
      </c>
      <c r="H80">
        <v>3.44</v>
      </c>
      <c r="I80" s="23">
        <v>0.36699999999999999</v>
      </c>
      <c r="J80" s="15" t="s">
        <v>54</v>
      </c>
      <c r="K80">
        <v>4.0674999999999999</v>
      </c>
      <c r="L80">
        <f t="shared" si="7"/>
        <v>2.9536163764163614</v>
      </c>
      <c r="M80" s="27">
        <f t="shared" si="6"/>
        <v>3.073</v>
      </c>
      <c r="N80" s="34">
        <v>0.2</v>
      </c>
      <c r="O80">
        <v>1.6</v>
      </c>
      <c r="P80" s="7">
        <f t="shared" si="8"/>
        <v>9.9999999999997868E-3</v>
      </c>
      <c r="Q80" s="27">
        <f t="shared" si="9"/>
        <v>-1.0000000000000009E-3</v>
      </c>
      <c r="R80">
        <f t="shared" si="10"/>
        <v>0.60478038893160546</v>
      </c>
    </row>
    <row r="81" spans="1:18" x14ac:dyDescent="0.3">
      <c r="A81" s="8">
        <v>40367</v>
      </c>
      <c r="B81" s="37">
        <v>3.44</v>
      </c>
      <c r="C81" s="43">
        <v>0.47799999999999998</v>
      </c>
      <c r="D81" s="28">
        <v>5.0500000000000007</v>
      </c>
      <c r="E81" s="31">
        <v>3.35</v>
      </c>
      <c r="F81" s="14">
        <v>40428</v>
      </c>
      <c r="G81" s="5">
        <v>4.0698999999999996</v>
      </c>
      <c r="H81">
        <v>3.46</v>
      </c>
      <c r="I81" s="23">
        <v>0.49099999999999999</v>
      </c>
      <c r="J81" s="15" t="s">
        <v>55</v>
      </c>
      <c r="K81">
        <v>4.0914000000000001</v>
      </c>
      <c r="L81">
        <f t="shared" si="7"/>
        <v>3.0883134087838831</v>
      </c>
      <c r="M81" s="27">
        <f t="shared" si="6"/>
        <v>2.9689999999999999</v>
      </c>
      <c r="N81" s="34">
        <v>1</v>
      </c>
      <c r="O81">
        <v>0.4</v>
      </c>
      <c r="P81" s="7">
        <f t="shared" si="8"/>
        <v>2.0000000000000018E-2</v>
      </c>
      <c r="Q81" s="27">
        <f t="shared" si="9"/>
        <v>1.3000000000000012E-2</v>
      </c>
      <c r="R81">
        <f t="shared" si="10"/>
        <v>0.59998005938546328</v>
      </c>
    </row>
    <row r="82" spans="1:18" x14ac:dyDescent="0.3">
      <c r="A82" s="8">
        <v>40395</v>
      </c>
      <c r="B82" s="37">
        <v>3.35</v>
      </c>
      <c r="C82" s="43">
        <v>0.56499999999999995</v>
      </c>
      <c r="D82" s="28">
        <v>-1.1499999999999999</v>
      </c>
      <c r="E82" s="31">
        <v>-2.9000000000000004</v>
      </c>
      <c r="F82" s="14">
        <v>40337</v>
      </c>
      <c r="G82" s="5">
        <v>3.9870000000000001</v>
      </c>
      <c r="H82">
        <v>3.36</v>
      </c>
      <c r="I82" s="23">
        <v>0.56799999999999995</v>
      </c>
      <c r="J82" s="15" t="s">
        <v>56</v>
      </c>
      <c r="K82">
        <v>4.016</v>
      </c>
      <c r="L82">
        <f t="shared" si="7"/>
        <v>2.9561179990310649</v>
      </c>
      <c r="M82" s="27">
        <f t="shared" si="6"/>
        <v>2.7919999999999998</v>
      </c>
      <c r="N82" s="34">
        <v>-0.1</v>
      </c>
      <c r="O82">
        <v>0.2</v>
      </c>
      <c r="P82" s="7">
        <f t="shared" si="8"/>
        <v>9.9999999999997868E-3</v>
      </c>
      <c r="Q82" s="27">
        <f t="shared" si="9"/>
        <v>3.0000000000000027E-3</v>
      </c>
      <c r="R82">
        <f t="shared" si="10"/>
        <v>0.60497887100204961</v>
      </c>
    </row>
    <row r="83" spans="1:18" x14ac:dyDescent="0.3">
      <c r="A83" s="8">
        <v>40423</v>
      </c>
      <c r="B83" s="37">
        <v>3.45</v>
      </c>
      <c r="C83" s="42">
        <v>0.51200000000000001</v>
      </c>
      <c r="D83" s="28">
        <v>-0.84999999999999498</v>
      </c>
      <c r="E83" s="31">
        <v>-0.6</v>
      </c>
      <c r="F83" s="14">
        <v>40246</v>
      </c>
      <c r="G83" s="5">
        <v>3.952</v>
      </c>
      <c r="H83">
        <v>3.45</v>
      </c>
      <c r="I83" s="22">
        <v>0.51100000000000001</v>
      </c>
      <c r="J83" s="13">
        <v>40460</v>
      </c>
      <c r="K83">
        <v>3.9338000000000002</v>
      </c>
      <c r="L83">
        <f t="shared" si="7"/>
        <v>2.8344713040887393</v>
      </c>
      <c r="M83" s="27">
        <f t="shared" si="6"/>
        <v>2.9390000000000001</v>
      </c>
      <c r="N83" s="34">
        <v>0</v>
      </c>
      <c r="O83">
        <v>0.35</v>
      </c>
      <c r="P83" s="7">
        <f t="shared" si="8"/>
        <v>0</v>
      </c>
      <c r="Q83" s="27">
        <f t="shared" si="9"/>
        <v>-1.0000000000000009E-3</v>
      </c>
      <c r="R83">
        <f t="shared" si="10"/>
        <v>0.58853997946751579</v>
      </c>
    </row>
    <row r="84" spans="1:18" x14ac:dyDescent="0.3">
      <c r="A84" s="8">
        <v>40458</v>
      </c>
      <c r="B84" s="37">
        <v>3.4</v>
      </c>
      <c r="C84" s="42">
        <v>0.66300000000000003</v>
      </c>
      <c r="D84" s="28">
        <v>-0.34999999999999504</v>
      </c>
      <c r="E84" s="31">
        <v>-0.54999999999999505</v>
      </c>
      <c r="F84" s="14">
        <v>40400</v>
      </c>
      <c r="G84" s="5">
        <v>3.9765000000000001</v>
      </c>
      <c r="H84">
        <v>3.4</v>
      </c>
      <c r="I84" s="22">
        <v>0.69399999999999995</v>
      </c>
      <c r="J84" s="15" t="s">
        <v>57</v>
      </c>
      <c r="K84">
        <v>3.9357000000000002</v>
      </c>
      <c r="L84">
        <f t="shared" si="7"/>
        <v>2.4724521426176622</v>
      </c>
      <c r="M84" s="27">
        <f t="shared" si="6"/>
        <v>2.706</v>
      </c>
      <c r="N84" s="34">
        <v>-0.5</v>
      </c>
      <c r="O84">
        <v>0.3</v>
      </c>
      <c r="P84" s="7">
        <f t="shared" si="8"/>
        <v>0</v>
      </c>
      <c r="Q84" s="27">
        <f t="shared" si="9"/>
        <v>3.0999999999999917E-2</v>
      </c>
      <c r="R84">
        <f t="shared" si="10"/>
        <v>0.59809252103322053</v>
      </c>
    </row>
    <row r="85" spans="1:18" x14ac:dyDescent="0.3">
      <c r="A85" s="8">
        <v>40486</v>
      </c>
      <c r="B85" s="37">
        <v>3.42</v>
      </c>
      <c r="C85" s="42">
        <v>0.75800000000000001</v>
      </c>
      <c r="D85" s="28">
        <v>-0.94999999999999496</v>
      </c>
      <c r="E85" s="31">
        <v>-1.35</v>
      </c>
      <c r="F85" s="14">
        <v>40309</v>
      </c>
      <c r="G85" s="5">
        <v>3.915</v>
      </c>
      <c r="H85">
        <v>3.44</v>
      </c>
      <c r="I85" s="22">
        <v>0.78099999999999992</v>
      </c>
      <c r="J85" s="13">
        <v>40523</v>
      </c>
      <c r="K85">
        <v>3.9289000000000001</v>
      </c>
      <c r="L85">
        <f t="shared" si="7"/>
        <v>2.7392587401073833</v>
      </c>
      <c r="M85" s="27">
        <f t="shared" si="6"/>
        <v>2.6589999999999998</v>
      </c>
      <c r="N85" s="34">
        <v>-0.2</v>
      </c>
      <c r="O85">
        <v>0</v>
      </c>
      <c r="P85" s="7">
        <f t="shared" si="8"/>
        <v>2.0000000000000018E-2</v>
      </c>
      <c r="Q85" s="27">
        <f t="shared" si="9"/>
        <v>2.2999999999999909E-2</v>
      </c>
      <c r="R85">
        <f t="shared" si="10"/>
        <v>0.58575483672299755</v>
      </c>
    </row>
    <row r="86" spans="1:18" x14ac:dyDescent="0.3">
      <c r="A86" s="8">
        <v>40514</v>
      </c>
      <c r="B86" s="37">
        <v>3.49</v>
      </c>
      <c r="C86" s="42">
        <v>0.64100000000000001</v>
      </c>
      <c r="D86" s="28">
        <v>-2.2999999999999901</v>
      </c>
      <c r="E86" s="31">
        <v>-1</v>
      </c>
      <c r="F86" s="14">
        <v>40249</v>
      </c>
      <c r="G86" s="5">
        <v>3.9952000000000001</v>
      </c>
      <c r="H86">
        <v>3.48</v>
      </c>
      <c r="I86" s="22">
        <v>0.67499999999999993</v>
      </c>
      <c r="J86" s="13">
        <v>40463</v>
      </c>
      <c r="K86">
        <v>4.0296000000000003</v>
      </c>
      <c r="L86">
        <f t="shared" si="7"/>
        <v>2.9991493839242209</v>
      </c>
      <c r="M86" s="27">
        <f t="shared" si="6"/>
        <v>2.8050000000000002</v>
      </c>
      <c r="N86" s="34">
        <v>0.4</v>
      </c>
      <c r="O86">
        <v>-0.2</v>
      </c>
      <c r="P86" s="7">
        <f t="shared" si="8"/>
        <v>-1.0000000000000231E-2</v>
      </c>
      <c r="Q86" s="27">
        <f t="shared" si="9"/>
        <v>3.3999999999999919E-2</v>
      </c>
      <c r="R86">
        <f t="shared" si="10"/>
        <v>0.58924409398796807</v>
      </c>
    </row>
    <row r="87" spans="1:18" x14ac:dyDescent="0.3">
      <c r="A87" s="8">
        <v>40556</v>
      </c>
      <c r="B87" s="37">
        <v>3.52</v>
      </c>
      <c r="C87" s="40">
        <v>0.59199999999999997</v>
      </c>
      <c r="D87" s="28">
        <v>5.2999999999999901</v>
      </c>
      <c r="E87" s="31">
        <v>11.25</v>
      </c>
      <c r="F87" s="14" t="s">
        <v>58</v>
      </c>
      <c r="G87" s="5">
        <v>3.88</v>
      </c>
      <c r="H87">
        <v>3.51</v>
      </c>
      <c r="I87" s="20">
        <v>0.64700000000000002</v>
      </c>
      <c r="J87" s="15" t="s">
        <v>59</v>
      </c>
      <c r="K87">
        <v>3.8748</v>
      </c>
      <c r="L87">
        <f t="shared" si="7"/>
        <v>2.8326301995373462</v>
      </c>
      <c r="M87" s="27">
        <f t="shared" si="6"/>
        <v>2.8629999999999995</v>
      </c>
      <c r="N87" s="34">
        <v>4.9999999999994507E-2</v>
      </c>
      <c r="O87">
        <v>0.05</v>
      </c>
      <c r="P87" s="7">
        <f t="shared" si="8"/>
        <v>-1.0000000000000231E-2</v>
      </c>
      <c r="Q87" s="27">
        <f t="shared" si="9"/>
        <v>5.5000000000000049E-2</v>
      </c>
      <c r="R87">
        <f t="shared" si="10"/>
        <v>0.57274553344937262</v>
      </c>
    </row>
    <row r="88" spans="1:18" x14ac:dyDescent="0.3">
      <c r="A88" s="8">
        <v>40577</v>
      </c>
      <c r="B88" s="37">
        <v>3.77</v>
      </c>
      <c r="C88" s="40">
        <v>0.8590000000000001</v>
      </c>
      <c r="D88" s="28">
        <v>-4.6999999999999904</v>
      </c>
      <c r="E88" s="31">
        <v>-6.4000000000000101</v>
      </c>
      <c r="F88" s="14">
        <v>40635</v>
      </c>
      <c r="G88" s="5">
        <v>3.9007999999999998</v>
      </c>
      <c r="H88">
        <v>3.77</v>
      </c>
      <c r="I88" s="20">
        <v>0.8650000000000001</v>
      </c>
      <c r="J88" s="13">
        <v>40849</v>
      </c>
      <c r="K88">
        <v>3.9192999999999998</v>
      </c>
      <c r="L88">
        <f t="shared" si="7"/>
        <v>3.0121443719139598</v>
      </c>
      <c r="M88" s="27">
        <f t="shared" si="6"/>
        <v>2.9049999999999998</v>
      </c>
      <c r="N88" s="34">
        <v>-1.7500000000000098</v>
      </c>
      <c r="O88">
        <v>0.35</v>
      </c>
      <c r="P88" s="7">
        <f t="shared" si="8"/>
        <v>0</v>
      </c>
      <c r="Q88" s="27">
        <f t="shared" si="9"/>
        <v>6.0000000000000053E-3</v>
      </c>
      <c r="R88">
        <f t="shared" si="10"/>
        <v>0.54490618873350449</v>
      </c>
    </row>
    <row r="89" spans="1:18" x14ac:dyDescent="0.3">
      <c r="A89" s="8">
        <v>40605</v>
      </c>
      <c r="B89" s="37">
        <v>3.81</v>
      </c>
      <c r="C89" s="40">
        <v>0.76800000000000002</v>
      </c>
      <c r="D89" s="28">
        <v>10.299999999999999</v>
      </c>
      <c r="E89" s="31">
        <v>15.2</v>
      </c>
      <c r="F89" s="14">
        <v>40636</v>
      </c>
      <c r="G89" s="5">
        <v>3.99</v>
      </c>
      <c r="H89">
        <v>3.81</v>
      </c>
      <c r="I89" s="20">
        <v>0.84800000000000009</v>
      </c>
      <c r="J89" s="13">
        <v>40850</v>
      </c>
      <c r="K89">
        <v>4.0411999999999999</v>
      </c>
      <c r="L89">
        <f t="shared" si="7"/>
        <v>3.2507383928728633</v>
      </c>
      <c r="M89" s="27">
        <f t="shared" si="6"/>
        <v>2.9619999999999997</v>
      </c>
      <c r="N89" s="34">
        <v>-0.1</v>
      </c>
      <c r="O89">
        <v>-0.05</v>
      </c>
      <c r="P89" s="7">
        <f t="shared" si="8"/>
        <v>0</v>
      </c>
      <c r="Q89" s="27">
        <f t="shared" si="9"/>
        <v>8.0000000000000071E-2</v>
      </c>
      <c r="R89">
        <f t="shared" si="10"/>
        <v>0.54989047596817175</v>
      </c>
    </row>
    <row r="90" spans="1:18" x14ac:dyDescent="0.3">
      <c r="A90" s="8">
        <v>40640</v>
      </c>
      <c r="B90" s="37">
        <v>4.01</v>
      </c>
      <c r="C90" s="40">
        <v>0.91200000000000003</v>
      </c>
      <c r="D90" s="28">
        <v>0</v>
      </c>
      <c r="E90" s="31">
        <v>-2.0999999999999899</v>
      </c>
      <c r="F90" s="14">
        <v>40759</v>
      </c>
      <c r="G90" s="5">
        <v>3.956</v>
      </c>
      <c r="H90">
        <v>4.0199999999999996</v>
      </c>
      <c r="I90" s="20">
        <v>1.03</v>
      </c>
      <c r="J90" s="15" t="s">
        <v>60</v>
      </c>
      <c r="K90">
        <v>3.9466999999999999</v>
      </c>
      <c r="L90">
        <f t="shared" si="7"/>
        <v>2.9367012793326919</v>
      </c>
      <c r="M90" s="27">
        <f t="shared" si="6"/>
        <v>2.9899999999999993</v>
      </c>
      <c r="N90" s="34">
        <v>0.64999999999999503</v>
      </c>
      <c r="O90">
        <v>1</v>
      </c>
      <c r="P90" s="7">
        <f t="shared" si="8"/>
        <v>9.9999999999997868E-3</v>
      </c>
      <c r="Q90" s="27">
        <f t="shared" si="9"/>
        <v>0.11799999999999999</v>
      </c>
      <c r="R90">
        <f t="shared" si="10"/>
        <v>0.52603051102965503</v>
      </c>
    </row>
    <row r="91" spans="1:18" x14ac:dyDescent="0.3">
      <c r="A91" s="8">
        <v>40668</v>
      </c>
      <c r="B91" s="37">
        <v>4.05</v>
      </c>
      <c r="C91" s="40">
        <v>1.202</v>
      </c>
      <c r="D91" s="28">
        <v>-11.15</v>
      </c>
      <c r="E91" s="31">
        <v>-15.15</v>
      </c>
      <c r="F91" s="14">
        <v>40699</v>
      </c>
      <c r="G91" s="5">
        <v>3.9514999999999998</v>
      </c>
      <c r="H91">
        <v>4.05</v>
      </c>
      <c r="I91" s="20">
        <v>1.216</v>
      </c>
      <c r="J91" s="15" t="s">
        <v>61</v>
      </c>
      <c r="K91">
        <v>3.9173</v>
      </c>
      <c r="L91">
        <f t="shared" si="7"/>
        <v>2.6371526987470824</v>
      </c>
      <c r="M91" s="27">
        <f t="shared" si="6"/>
        <v>2.8339999999999996</v>
      </c>
      <c r="N91" s="34">
        <v>0.100000000000011</v>
      </c>
      <c r="O91">
        <v>-0.7</v>
      </c>
      <c r="P91" s="7">
        <f t="shared" si="8"/>
        <v>0</v>
      </c>
      <c r="Q91" s="27">
        <f t="shared" si="9"/>
        <v>1.4000000000000012E-2</v>
      </c>
      <c r="R91">
        <f t="shared" si="10"/>
        <v>0.5228743782823424</v>
      </c>
    </row>
    <row r="92" spans="1:18" x14ac:dyDescent="0.3">
      <c r="A92" s="8">
        <v>40703</v>
      </c>
      <c r="B92" s="37">
        <v>4.54</v>
      </c>
      <c r="C92" s="40">
        <v>1.2129999999999999</v>
      </c>
      <c r="D92" s="28">
        <v>-3.1499999999999901</v>
      </c>
      <c r="E92" s="31">
        <v>-4.8500000000000005</v>
      </c>
      <c r="F92" s="14">
        <v>40822</v>
      </c>
      <c r="G92" s="5">
        <v>3.9354</v>
      </c>
      <c r="H92">
        <v>4.55</v>
      </c>
      <c r="I92" s="20">
        <v>1.248</v>
      </c>
      <c r="J92" s="15" t="s">
        <v>62</v>
      </c>
      <c r="K92">
        <v>3.9729000000000001</v>
      </c>
      <c r="L92">
        <f t="shared" si="7"/>
        <v>3.5167635224228651</v>
      </c>
      <c r="M92" s="27">
        <f t="shared" si="6"/>
        <v>3.3019999999999996</v>
      </c>
      <c r="N92" s="34">
        <v>-0.50000000000001199</v>
      </c>
      <c r="O92">
        <v>0</v>
      </c>
      <c r="P92" s="7">
        <f t="shared" si="8"/>
        <v>9.9999999999997868E-3</v>
      </c>
      <c r="Q92" s="27">
        <f t="shared" si="9"/>
        <v>3.5000000000000142E-2</v>
      </c>
      <c r="R92">
        <f t="shared" si="10"/>
        <v>0.48281546705467721</v>
      </c>
    </row>
    <row r="93" spans="1:18" x14ac:dyDescent="0.3">
      <c r="A93" s="8">
        <v>40731</v>
      </c>
      <c r="B93" s="37">
        <v>4.5599999999999996</v>
      </c>
      <c r="C93" s="40">
        <v>1.252</v>
      </c>
      <c r="D93" s="28">
        <v>1.8999999999999899</v>
      </c>
      <c r="E93" s="31">
        <v>3.9500000000000099</v>
      </c>
      <c r="F93" s="14">
        <v>40762</v>
      </c>
      <c r="G93" s="5">
        <v>3.9401000000000002</v>
      </c>
      <c r="H93">
        <v>4.5599999999999996</v>
      </c>
      <c r="I93" s="20">
        <v>1.367</v>
      </c>
      <c r="J93" s="15" t="s">
        <v>63</v>
      </c>
      <c r="K93">
        <v>4.0347999999999997</v>
      </c>
      <c r="L93">
        <f t="shared" si="7"/>
        <v>3.7308414621847965</v>
      </c>
      <c r="M93" s="27">
        <f t="shared" si="6"/>
        <v>3.1929999999999996</v>
      </c>
      <c r="N93" s="34">
        <v>2.4</v>
      </c>
      <c r="O93">
        <v>0.3</v>
      </c>
      <c r="P93" s="7">
        <f t="shared" si="8"/>
        <v>0</v>
      </c>
      <c r="Q93" s="27">
        <f t="shared" si="9"/>
        <v>0.11499999999999999</v>
      </c>
      <c r="R93">
        <f t="shared" si="10"/>
        <v>0.48256629645464394</v>
      </c>
    </row>
    <row r="94" spans="1:18" x14ac:dyDescent="0.3">
      <c r="A94" s="8">
        <v>40759</v>
      </c>
      <c r="B94" s="37">
        <v>4.55</v>
      </c>
      <c r="C94" s="40">
        <v>1.2689999999999999</v>
      </c>
      <c r="D94" s="28">
        <v>-13.850000000000001</v>
      </c>
      <c r="E94" s="31">
        <v>-14.7</v>
      </c>
      <c r="F94" s="14">
        <v>40671</v>
      </c>
      <c r="G94" s="5">
        <v>4.0454999999999997</v>
      </c>
      <c r="H94">
        <v>4.5599999999999996</v>
      </c>
      <c r="I94" s="20">
        <v>1.2749999999999999</v>
      </c>
      <c r="J94" s="13">
        <v>40885</v>
      </c>
      <c r="K94">
        <v>4.1517999999999997</v>
      </c>
      <c r="L94">
        <f t="shared" si="7"/>
        <v>3.8723485650228811</v>
      </c>
      <c r="M94" s="27">
        <f t="shared" si="6"/>
        <v>3.2849999999999997</v>
      </c>
      <c r="N94" s="34">
        <v>-0.50000000000001199</v>
      </c>
      <c r="O94">
        <v>0.6</v>
      </c>
      <c r="P94" s="7">
        <f t="shared" si="8"/>
        <v>9.9999999999997868E-3</v>
      </c>
      <c r="Q94" s="27">
        <f t="shared" si="9"/>
        <v>6.0000000000000053E-3</v>
      </c>
      <c r="R94">
        <f t="shared" si="10"/>
        <v>0.49206122605984171</v>
      </c>
    </row>
    <row r="95" spans="1:18" x14ac:dyDescent="0.3">
      <c r="A95" s="8">
        <v>40794</v>
      </c>
      <c r="B95" s="37">
        <v>4.5599999999999996</v>
      </c>
      <c r="C95" s="40">
        <v>1.0860000000000001</v>
      </c>
      <c r="D95" s="28">
        <v>1.1499999999999999</v>
      </c>
      <c r="E95" s="31">
        <v>-2.5</v>
      </c>
      <c r="F95" s="14">
        <v>40795</v>
      </c>
      <c r="G95" s="5">
        <v>4.3033000000000001</v>
      </c>
      <c r="H95">
        <v>4.5599999999999996</v>
      </c>
      <c r="I95" s="20">
        <v>1.0920000000000001</v>
      </c>
      <c r="J95" s="15" t="s">
        <v>64</v>
      </c>
      <c r="K95">
        <v>4.3445</v>
      </c>
      <c r="L95">
        <f t="shared" si="7"/>
        <v>3.6837764264395387</v>
      </c>
      <c r="M95" s="27">
        <f t="shared" si="6"/>
        <v>3.4679999999999995</v>
      </c>
      <c r="N95" s="34">
        <v>1.5</v>
      </c>
      <c r="O95">
        <v>2.5</v>
      </c>
      <c r="P95" s="7">
        <f t="shared" si="8"/>
        <v>0</v>
      </c>
      <c r="Q95" s="27">
        <f t="shared" si="9"/>
        <v>6.0000000000000053E-3</v>
      </c>
      <c r="R95">
        <f t="shared" si="10"/>
        <v>0.51427729908569686</v>
      </c>
    </row>
    <row r="96" spans="1:18" x14ac:dyDescent="0.3">
      <c r="A96" s="8">
        <v>40822</v>
      </c>
      <c r="B96" s="37">
        <v>4.57</v>
      </c>
      <c r="C96" s="40">
        <v>1.155</v>
      </c>
      <c r="D96" s="28">
        <v>6.3</v>
      </c>
      <c r="E96" s="31">
        <v>8.15</v>
      </c>
      <c r="F96" s="14">
        <v>40734</v>
      </c>
      <c r="G96" s="5">
        <v>4.3761999999999999</v>
      </c>
      <c r="H96">
        <v>4.57</v>
      </c>
      <c r="I96" s="20">
        <v>1.1780000000000002</v>
      </c>
      <c r="J96" s="15" t="s">
        <v>65</v>
      </c>
      <c r="K96">
        <v>4.3099999999999996</v>
      </c>
      <c r="L96">
        <f t="shared" si="7"/>
        <v>3.0468199361122599</v>
      </c>
      <c r="M96" s="27">
        <f t="shared" si="6"/>
        <v>3.3920000000000003</v>
      </c>
      <c r="N96" s="34">
        <v>10.100000000000001</v>
      </c>
      <c r="O96">
        <v>12.2</v>
      </c>
      <c r="P96" s="7">
        <f t="shared" si="8"/>
        <v>0</v>
      </c>
      <c r="Q96" s="27">
        <f t="shared" si="9"/>
        <v>2.3000000000000131E-2</v>
      </c>
      <c r="R96">
        <f t="shared" si="10"/>
        <v>0.51959076697375206</v>
      </c>
    </row>
    <row r="97" spans="1:18" x14ac:dyDescent="0.3">
      <c r="A97" s="8">
        <v>40850</v>
      </c>
      <c r="B97" s="37">
        <v>4.57</v>
      </c>
      <c r="C97" s="40">
        <v>1.1360000000000001</v>
      </c>
      <c r="D97" s="28">
        <v>2.75</v>
      </c>
      <c r="E97" s="31">
        <v>2.9499999999999997</v>
      </c>
      <c r="F97" s="14">
        <v>40644</v>
      </c>
      <c r="G97" s="5">
        <v>4.3611000000000004</v>
      </c>
      <c r="H97">
        <v>4.5599999999999996</v>
      </c>
      <c r="I97" s="20">
        <v>1.028</v>
      </c>
      <c r="J97" s="13">
        <v>40858</v>
      </c>
      <c r="K97">
        <v>4.4234999999999998</v>
      </c>
      <c r="L97">
        <f t="shared" si="7"/>
        <v>3.8537207220200025</v>
      </c>
      <c r="M97" s="27">
        <f t="shared" si="6"/>
        <v>3.5319999999999996</v>
      </c>
      <c r="N97" s="34">
        <v>-9.6000000000000103</v>
      </c>
      <c r="O97">
        <v>-14.3</v>
      </c>
      <c r="P97" s="7">
        <f t="shared" si="8"/>
        <v>-1.0000000000000675E-2</v>
      </c>
      <c r="Q97" s="27">
        <f t="shared" si="9"/>
        <v>-0.1080000000000001</v>
      </c>
      <c r="R97">
        <f t="shared" si="10"/>
        <v>0.5190778118890933</v>
      </c>
    </row>
    <row r="98" spans="1:18" x14ac:dyDescent="0.3">
      <c r="A98" s="8">
        <v>40885</v>
      </c>
      <c r="B98" s="37">
        <v>4.62</v>
      </c>
      <c r="C98" s="40">
        <v>0.88700000000000001</v>
      </c>
      <c r="D98" s="28">
        <v>-2.1999999999999997</v>
      </c>
      <c r="E98" s="31">
        <v>0</v>
      </c>
      <c r="F98" s="14">
        <v>40798</v>
      </c>
      <c r="G98" s="5">
        <v>4.5148999999999999</v>
      </c>
      <c r="H98">
        <v>4.62</v>
      </c>
      <c r="I98" s="20">
        <v>0.83100000000000007</v>
      </c>
      <c r="J98" s="15" t="s">
        <v>66</v>
      </c>
      <c r="K98">
        <v>4.4890999999999996</v>
      </c>
      <c r="L98">
        <f t="shared" si="7"/>
        <v>3.6592239535103368</v>
      </c>
      <c r="M98" s="27">
        <f t="shared" si="6"/>
        <v>3.7890000000000001</v>
      </c>
      <c r="N98" s="34">
        <v>5.0000000000000098</v>
      </c>
      <c r="O98">
        <v>2.8</v>
      </c>
      <c r="P98" s="7">
        <f t="shared" si="8"/>
        <v>0</v>
      </c>
      <c r="Q98" s="27">
        <f t="shared" si="9"/>
        <v>-5.5999999999999939E-2</v>
      </c>
      <c r="R98">
        <f t="shared" si="10"/>
        <v>0.52723282175121844</v>
      </c>
    </row>
    <row r="99" spans="1:18" x14ac:dyDescent="0.3">
      <c r="A99" s="8">
        <v>40920</v>
      </c>
      <c r="B99" s="37">
        <v>4.6100000000000003</v>
      </c>
      <c r="C99" s="40">
        <v>0.497</v>
      </c>
      <c r="D99" s="28">
        <v>0.65</v>
      </c>
      <c r="E99" s="31">
        <v>0.25</v>
      </c>
      <c r="F99" s="14" t="s">
        <v>67</v>
      </c>
      <c r="G99" s="5">
        <v>4.4059999999999997</v>
      </c>
      <c r="H99">
        <v>4.5999999999999996</v>
      </c>
      <c r="I99" s="20">
        <v>0.48299999999999998</v>
      </c>
      <c r="J99" s="15" t="s">
        <v>68</v>
      </c>
      <c r="K99">
        <v>4.3196000000000003</v>
      </c>
      <c r="L99">
        <f t="shared" si="7"/>
        <v>3.6685213550730675</v>
      </c>
      <c r="M99" s="27">
        <f t="shared" si="6"/>
        <v>4.117</v>
      </c>
      <c r="N99" s="34">
        <v>-0.70000000000000095</v>
      </c>
      <c r="O99">
        <v>0.1</v>
      </c>
      <c r="P99" s="7">
        <f t="shared" si="8"/>
        <v>-1.0000000000000675E-2</v>
      </c>
      <c r="Q99" s="27">
        <f t="shared" si="9"/>
        <v>-1.4000000000000012E-2</v>
      </c>
      <c r="R99">
        <f t="shared" si="10"/>
        <v>0.51996590764130013</v>
      </c>
    </row>
    <row r="100" spans="1:18" x14ac:dyDescent="0.3">
      <c r="A100" s="8">
        <v>40948</v>
      </c>
      <c r="B100" s="37">
        <v>4.5999999999999996</v>
      </c>
      <c r="C100" s="40">
        <v>0.375</v>
      </c>
      <c r="D100" s="28">
        <v>-0.2</v>
      </c>
      <c r="E100" s="31">
        <v>0.44999999999999996</v>
      </c>
      <c r="F100" s="14">
        <v>41184</v>
      </c>
      <c r="G100" s="5">
        <v>4.2187999999999999</v>
      </c>
      <c r="H100">
        <v>4.5999999999999996</v>
      </c>
      <c r="I100" s="20">
        <v>0.373</v>
      </c>
      <c r="J100" s="15" t="s">
        <v>69</v>
      </c>
      <c r="K100">
        <v>4.1816000000000004</v>
      </c>
      <c r="L100">
        <f t="shared" si="7"/>
        <v>4.0264350941715987</v>
      </c>
      <c r="M100" s="27">
        <f t="shared" si="6"/>
        <v>4.2269999999999994</v>
      </c>
      <c r="N100" s="34">
        <v>0.3</v>
      </c>
      <c r="O100">
        <v>0.35</v>
      </c>
      <c r="P100" s="7">
        <f t="shared" si="8"/>
        <v>0</v>
      </c>
      <c r="Q100" s="27">
        <f t="shared" si="9"/>
        <v>-2.0000000000000018E-3</v>
      </c>
      <c r="R100">
        <f t="shared" si="10"/>
        <v>0.50445979289705933</v>
      </c>
    </row>
    <row r="101" spans="1:18" x14ac:dyDescent="0.3">
      <c r="A101" s="8">
        <v>40976</v>
      </c>
      <c r="B101" s="37">
        <v>4.58</v>
      </c>
      <c r="C101" s="40">
        <v>0.31900000000000001</v>
      </c>
      <c r="D101" s="28">
        <v>1.9</v>
      </c>
      <c r="E101" s="31">
        <v>-0.5</v>
      </c>
      <c r="F101" s="14">
        <v>41155</v>
      </c>
      <c r="G101" s="5">
        <v>4.0991999999999997</v>
      </c>
      <c r="H101">
        <v>4.59</v>
      </c>
      <c r="I101" s="20">
        <v>0.318</v>
      </c>
      <c r="J101" s="15" t="s">
        <v>70</v>
      </c>
      <c r="K101">
        <v>4.13</v>
      </c>
      <c r="L101">
        <f t="shared" si="7"/>
        <v>4.441513487287172</v>
      </c>
      <c r="M101" s="27">
        <f t="shared" si="6"/>
        <v>4.2720000000000002</v>
      </c>
      <c r="N101" s="34">
        <v>0.69999999999999496</v>
      </c>
      <c r="O101">
        <v>0.5</v>
      </c>
      <c r="P101" s="7">
        <f t="shared" si="8"/>
        <v>9.9999999999997868E-3</v>
      </c>
      <c r="Q101" s="27">
        <f t="shared" si="9"/>
        <v>-1.0000000000000009E-3</v>
      </c>
      <c r="R101">
        <f t="shared" si="10"/>
        <v>0.49485864075894093</v>
      </c>
    </row>
    <row r="102" spans="1:18" x14ac:dyDescent="0.3">
      <c r="A102" s="8">
        <v>41003</v>
      </c>
      <c r="B102" s="37">
        <v>4.5999999999999996</v>
      </c>
      <c r="C102" s="40">
        <v>0.317</v>
      </c>
      <c r="D102" s="28">
        <v>-1.05</v>
      </c>
      <c r="E102" s="31">
        <v>-0.750000000000001</v>
      </c>
      <c r="F102" s="14">
        <v>41033</v>
      </c>
      <c r="G102" s="5">
        <v>4.1707000000000001</v>
      </c>
      <c r="H102">
        <v>4.5999999999999996</v>
      </c>
      <c r="I102" s="20">
        <v>0.317</v>
      </c>
      <c r="J102" s="13">
        <v>41247</v>
      </c>
      <c r="K102">
        <v>4.1802000000000001</v>
      </c>
      <c r="L102">
        <f t="shared" si="7"/>
        <v>4.3345228218556802</v>
      </c>
      <c r="M102" s="27">
        <f t="shared" si="6"/>
        <v>4.2829999999999995</v>
      </c>
      <c r="N102" s="34">
        <v>0</v>
      </c>
      <c r="O102">
        <v>-0.2</v>
      </c>
      <c r="P102" s="7">
        <f t="shared" si="8"/>
        <v>0</v>
      </c>
      <c r="Q102" s="27">
        <f t="shared" si="9"/>
        <v>0</v>
      </c>
      <c r="R102">
        <f t="shared" si="10"/>
        <v>0.50036713103853625</v>
      </c>
    </row>
    <row r="103" spans="1:18" x14ac:dyDescent="0.3">
      <c r="A103" s="8">
        <v>41032</v>
      </c>
      <c r="B103" s="37">
        <v>4.5999999999999996</v>
      </c>
      <c r="C103" s="40">
        <v>0.317</v>
      </c>
      <c r="D103" s="28">
        <v>1.4000000000000001</v>
      </c>
      <c r="E103" s="31">
        <v>1.05</v>
      </c>
      <c r="F103" s="14">
        <v>41004</v>
      </c>
      <c r="G103" s="5">
        <v>4.1848000000000001</v>
      </c>
      <c r="H103">
        <v>4.5999999999999996</v>
      </c>
      <c r="I103" s="20">
        <v>0.318</v>
      </c>
      <c r="J103" s="13">
        <v>41218</v>
      </c>
      <c r="K103">
        <v>4.2434000000000003</v>
      </c>
      <c r="L103">
        <f t="shared" si="7"/>
        <v>4.5969045335236407</v>
      </c>
      <c r="M103" s="27">
        <f t="shared" si="6"/>
        <v>4.282</v>
      </c>
      <c r="N103" s="34">
        <v>0.60000000000000098</v>
      </c>
      <c r="O103">
        <v>0.3</v>
      </c>
      <c r="P103" s="7">
        <f t="shared" si="8"/>
        <v>0</v>
      </c>
      <c r="Q103" s="27">
        <f t="shared" si="9"/>
        <v>1.0000000000000009E-3</v>
      </c>
      <c r="R103">
        <f t="shared" si="10"/>
        <v>0.50157326910240652</v>
      </c>
    </row>
    <row r="104" spans="1:18" x14ac:dyDescent="0.3">
      <c r="A104" s="8">
        <v>41066</v>
      </c>
      <c r="B104" s="37">
        <v>4.83</v>
      </c>
      <c r="C104" s="40">
        <v>0.318</v>
      </c>
      <c r="D104" s="28">
        <v>2.5</v>
      </c>
      <c r="E104" s="31">
        <v>3.1</v>
      </c>
      <c r="F104" s="14">
        <v>41096</v>
      </c>
      <c r="G104" s="5">
        <v>4.2699999999999996</v>
      </c>
      <c r="H104">
        <v>4.84</v>
      </c>
      <c r="I104" s="20">
        <v>0.31900000000000001</v>
      </c>
      <c r="J104" s="15" t="s">
        <v>71</v>
      </c>
      <c r="K104">
        <v>4.3150000000000004</v>
      </c>
      <c r="L104">
        <f t="shared" si="7"/>
        <v>4.7584025192235275</v>
      </c>
      <c r="M104" s="27">
        <f t="shared" si="6"/>
        <v>4.5209999999999999</v>
      </c>
      <c r="N104" s="34">
        <v>0.60000000000000098</v>
      </c>
      <c r="O104">
        <v>1.8</v>
      </c>
      <c r="P104" s="7">
        <f t="shared" si="8"/>
        <v>9.9999999999997868E-3</v>
      </c>
      <c r="Q104" s="27">
        <f t="shared" si="9"/>
        <v>1.0000000000000009E-3</v>
      </c>
      <c r="R104">
        <f t="shared" si="10"/>
        <v>0.4931960167061385</v>
      </c>
    </row>
    <row r="105" spans="1:18" x14ac:dyDescent="0.3">
      <c r="A105" s="8">
        <v>41095</v>
      </c>
      <c r="B105" s="37">
        <v>4.84</v>
      </c>
      <c r="C105" s="40">
        <v>0.313</v>
      </c>
      <c r="D105" s="28">
        <v>1.2</v>
      </c>
      <c r="E105" s="31">
        <v>-0.95</v>
      </c>
      <c r="F105" s="14">
        <v>41067</v>
      </c>
      <c r="G105" s="5">
        <v>4.2138999999999998</v>
      </c>
      <c r="H105">
        <v>4.83</v>
      </c>
      <c r="I105" s="20">
        <v>0.20800000000000002</v>
      </c>
      <c r="J105" s="15" t="s">
        <v>72</v>
      </c>
      <c r="K105">
        <v>4.2112999999999996</v>
      </c>
      <c r="L105">
        <f t="shared" si="7"/>
        <v>4.6080233762518761</v>
      </c>
      <c r="M105" s="27">
        <f t="shared" si="6"/>
        <v>4.6219999999999999</v>
      </c>
      <c r="N105" s="34">
        <v>-7.8</v>
      </c>
      <c r="O105">
        <v>-10.4</v>
      </c>
      <c r="P105" s="7">
        <f t="shared" si="8"/>
        <v>-9.9999999999997868E-3</v>
      </c>
      <c r="Q105" s="27">
        <f t="shared" si="9"/>
        <v>-0.10499999999999998</v>
      </c>
      <c r="R105">
        <f t="shared" si="10"/>
        <v>0.48922959520770049</v>
      </c>
    </row>
    <row r="106" spans="1:18" x14ac:dyDescent="0.3">
      <c r="A106" s="8">
        <v>41123</v>
      </c>
      <c r="B106" s="37">
        <v>4.84</v>
      </c>
      <c r="C106" s="40">
        <v>9.6000000000000002E-2</v>
      </c>
      <c r="D106" s="28">
        <v>1</v>
      </c>
      <c r="E106" s="31">
        <v>-1.4000000000000001</v>
      </c>
      <c r="F106" s="14">
        <v>40976</v>
      </c>
      <c r="G106" s="5">
        <v>4.0891999999999999</v>
      </c>
      <c r="H106">
        <v>4.84</v>
      </c>
      <c r="I106" s="20">
        <v>9.7000000000000003E-2</v>
      </c>
      <c r="J106" s="13">
        <v>41190</v>
      </c>
      <c r="K106">
        <v>4.0960999999999999</v>
      </c>
      <c r="L106">
        <f t="shared" si="7"/>
        <v>4.7811789274414735</v>
      </c>
      <c r="M106" s="27">
        <f t="shared" si="6"/>
        <v>4.7429999999999994</v>
      </c>
      <c r="N106" s="34">
        <v>0.1</v>
      </c>
      <c r="O106">
        <v>0.7</v>
      </c>
      <c r="P106" s="7">
        <f t="shared" si="8"/>
        <v>0</v>
      </c>
      <c r="Q106" s="27">
        <f t="shared" si="9"/>
        <v>1.0000000000000009E-3</v>
      </c>
      <c r="R106">
        <f t="shared" si="10"/>
        <v>0.47821981190723617</v>
      </c>
    </row>
    <row r="107" spans="1:18" x14ac:dyDescent="0.3">
      <c r="A107" s="8">
        <v>41158</v>
      </c>
      <c r="B107" s="37">
        <v>4.84</v>
      </c>
      <c r="C107" s="40">
        <v>8.7999999999999995E-2</v>
      </c>
      <c r="D107" s="28">
        <v>1</v>
      </c>
      <c r="E107" s="31">
        <v>0</v>
      </c>
      <c r="F107" s="14">
        <v>41099</v>
      </c>
      <c r="G107" s="5">
        <v>4.1223999999999998</v>
      </c>
      <c r="H107">
        <v>4.84</v>
      </c>
      <c r="I107" s="20">
        <v>8.7999999999999995E-2</v>
      </c>
      <c r="J107" s="13" t="s">
        <v>73</v>
      </c>
      <c r="K107">
        <v>4.0602</v>
      </c>
      <c r="L107">
        <f t="shared" si="7"/>
        <v>4.4077162223063464</v>
      </c>
      <c r="M107" s="27">
        <f t="shared" si="6"/>
        <v>4.7519999999999998</v>
      </c>
      <c r="N107" s="34">
        <v>0.39999999999999897</v>
      </c>
      <c r="O107">
        <v>0.85</v>
      </c>
      <c r="P107" s="7">
        <f t="shared" si="8"/>
        <v>0</v>
      </c>
      <c r="Q107" s="27">
        <f t="shared" si="9"/>
        <v>0</v>
      </c>
      <c r="R107">
        <f t="shared" si="10"/>
        <v>0.48102392613677858</v>
      </c>
    </row>
    <row r="108" spans="1:18" x14ac:dyDescent="0.3">
      <c r="A108" s="8">
        <v>41186</v>
      </c>
      <c r="B108" s="37">
        <v>4.83</v>
      </c>
      <c r="C108" s="40">
        <v>8.1000000000000003E-2</v>
      </c>
      <c r="D108" s="28">
        <v>0.5</v>
      </c>
      <c r="E108" s="31">
        <v>0.15</v>
      </c>
      <c r="F108" s="14">
        <v>41039</v>
      </c>
      <c r="G108" s="5">
        <v>4.0735000000000001</v>
      </c>
      <c r="H108">
        <v>4.83</v>
      </c>
      <c r="I108" s="20">
        <v>8.1000000000000003E-2</v>
      </c>
      <c r="J108" s="13">
        <v>41253</v>
      </c>
      <c r="K108">
        <v>4.0978000000000003</v>
      </c>
      <c r="L108">
        <f t="shared" si="7"/>
        <v>4.8836869535513499</v>
      </c>
      <c r="M108" s="27">
        <f t="shared" si="6"/>
        <v>4.7489999999999997</v>
      </c>
      <c r="N108" s="34">
        <v>0.1</v>
      </c>
      <c r="O108">
        <v>0.55000000000000004</v>
      </c>
      <c r="P108" s="7">
        <f t="shared" si="8"/>
        <v>0</v>
      </c>
      <c r="Q108" s="27">
        <f t="shared" si="9"/>
        <v>0</v>
      </c>
      <c r="R108">
        <f t="shared" si="10"/>
        <v>0.47748079972308688</v>
      </c>
    </row>
    <row r="109" spans="1:18" x14ac:dyDescent="0.3">
      <c r="A109" s="8">
        <v>41221</v>
      </c>
      <c r="B109" s="37">
        <v>4.6500000000000004</v>
      </c>
      <c r="C109" s="40">
        <v>7.9000000000000001E-2</v>
      </c>
      <c r="D109" s="28">
        <v>0.5</v>
      </c>
      <c r="E109" s="31">
        <v>1.55</v>
      </c>
      <c r="F109" s="14">
        <v>41163</v>
      </c>
      <c r="G109" s="5">
        <v>4.1714000000000002</v>
      </c>
      <c r="H109">
        <v>4.6399999999999997</v>
      </c>
      <c r="I109" s="20">
        <v>7.9000000000000001E-2</v>
      </c>
      <c r="J109" s="13" t="s">
        <v>74</v>
      </c>
      <c r="K109">
        <v>4.1615000000000002</v>
      </c>
      <c r="L109">
        <f t="shared" si="7"/>
        <v>4.5071918128753055</v>
      </c>
      <c r="M109" s="27">
        <f t="shared" si="6"/>
        <v>4.5609999999999999</v>
      </c>
      <c r="N109" s="34">
        <v>0.19999999999999901</v>
      </c>
      <c r="O109">
        <v>0.6</v>
      </c>
      <c r="P109" s="7">
        <f t="shared" si="8"/>
        <v>-1.0000000000000675E-2</v>
      </c>
      <c r="Q109" s="27">
        <f t="shared" si="9"/>
        <v>0</v>
      </c>
      <c r="R109">
        <f t="shared" si="10"/>
        <v>0.49776527027395523</v>
      </c>
    </row>
    <row r="110" spans="1:18" x14ac:dyDescent="0.3">
      <c r="A110" s="8">
        <v>41249</v>
      </c>
      <c r="B110" s="37">
        <v>4.41</v>
      </c>
      <c r="C110" s="40">
        <v>7.6000000000000012E-2</v>
      </c>
      <c r="D110" s="28">
        <v>-1.7999999999999998</v>
      </c>
      <c r="E110" s="31">
        <v>-3.5999999999999996</v>
      </c>
      <c r="F110" s="14">
        <v>41102</v>
      </c>
      <c r="G110" s="5">
        <v>4.1311999999999998</v>
      </c>
      <c r="H110">
        <v>4.4000000000000004</v>
      </c>
      <c r="I110" s="20">
        <v>7.7000000000000013E-2</v>
      </c>
      <c r="J110" s="13" t="s">
        <v>75</v>
      </c>
      <c r="K110">
        <v>4.0861000000000001</v>
      </c>
      <c r="L110">
        <f t="shared" si="7"/>
        <v>4.0744230291464243</v>
      </c>
      <c r="M110" s="27">
        <f t="shared" si="6"/>
        <v>4.3230000000000004</v>
      </c>
      <c r="N110" s="34">
        <v>0</v>
      </c>
      <c r="O110">
        <v>0</v>
      </c>
      <c r="P110" s="7">
        <f t="shared" si="8"/>
        <v>-9.9999999999997868E-3</v>
      </c>
      <c r="Q110" s="27">
        <f t="shared" si="9"/>
        <v>1.0000000000000009E-3</v>
      </c>
      <c r="R110">
        <f t="shared" si="10"/>
        <v>0.5112028016656408</v>
      </c>
    </row>
    <row r="111" spans="1:18" x14ac:dyDescent="0.3">
      <c r="A111" s="8">
        <v>41284</v>
      </c>
      <c r="B111" s="37">
        <v>4.1500000000000004</v>
      </c>
      <c r="C111" s="40">
        <v>0.08</v>
      </c>
      <c r="D111" s="28">
        <v>1.1499999999999999</v>
      </c>
      <c r="E111" s="31">
        <v>2.1999999999999997</v>
      </c>
      <c r="F111" s="14">
        <v>41579</v>
      </c>
      <c r="G111" s="5">
        <v>4.0999999999999996</v>
      </c>
      <c r="H111">
        <v>4.13</v>
      </c>
      <c r="I111" s="20">
        <v>0.08</v>
      </c>
      <c r="J111" s="13" t="s">
        <v>76</v>
      </c>
      <c r="K111">
        <v>4.1455000000000002</v>
      </c>
      <c r="L111">
        <f t="shared" si="7"/>
        <v>4.2999239868374071</v>
      </c>
      <c r="M111" s="27">
        <f t="shared" si="6"/>
        <v>4.05</v>
      </c>
      <c r="N111" s="34">
        <v>0.2</v>
      </c>
      <c r="O111">
        <v>0.1</v>
      </c>
      <c r="P111" s="7">
        <f t="shared" si="8"/>
        <v>-2.0000000000000462E-2</v>
      </c>
      <c r="Q111" s="27">
        <f t="shared" si="9"/>
        <v>0</v>
      </c>
      <c r="R111">
        <f t="shared" si="10"/>
        <v>0.53016455208207092</v>
      </c>
    </row>
    <row r="112" spans="1:18" x14ac:dyDescent="0.3">
      <c r="A112" s="8">
        <v>41312</v>
      </c>
      <c r="B112" s="37">
        <v>3.9</v>
      </c>
      <c r="C112" s="40">
        <v>8.3000000000000004E-2</v>
      </c>
      <c r="D112" s="28">
        <v>-3</v>
      </c>
      <c r="E112" s="31">
        <v>-4.9000000000000004</v>
      </c>
      <c r="F112" s="14">
        <v>41488</v>
      </c>
      <c r="G112" s="5">
        <v>4.1592000000000002</v>
      </c>
      <c r="H112">
        <v>3.88</v>
      </c>
      <c r="I112" s="20">
        <v>8.2000000000000003E-2</v>
      </c>
      <c r="J112" s="13" t="s">
        <v>77</v>
      </c>
      <c r="K112">
        <v>4.1905999999999999</v>
      </c>
      <c r="L112">
        <f t="shared" si="7"/>
        <v>3.9683196490861441</v>
      </c>
      <c r="M112" s="27">
        <f t="shared" si="6"/>
        <v>3.798</v>
      </c>
      <c r="N112" s="34">
        <v>0.60000000000000098</v>
      </c>
      <c r="O112">
        <v>0</v>
      </c>
      <c r="P112" s="7">
        <f t="shared" si="8"/>
        <v>-2.0000000000000018E-2</v>
      </c>
      <c r="Q112" s="27">
        <f t="shared" si="9"/>
        <v>-1.0000000000000009E-3</v>
      </c>
      <c r="R112">
        <f t="shared" si="10"/>
        <v>0.55941229161290518</v>
      </c>
    </row>
    <row r="113" spans="1:18" x14ac:dyDescent="0.3">
      <c r="A113" s="8">
        <v>41340</v>
      </c>
      <c r="B113" s="37">
        <v>3.44</v>
      </c>
      <c r="C113" s="40">
        <v>7.9000000000000001E-2</v>
      </c>
      <c r="D113" s="28">
        <v>1.95</v>
      </c>
      <c r="E113" s="31">
        <v>3.35</v>
      </c>
      <c r="F113" s="14">
        <v>41489</v>
      </c>
      <c r="G113" s="5">
        <v>4.1379999999999999</v>
      </c>
      <c r="H113">
        <v>3.43</v>
      </c>
      <c r="I113" s="20">
        <v>7.9000000000000001E-2</v>
      </c>
      <c r="J113" s="13" t="s">
        <v>78</v>
      </c>
      <c r="K113">
        <v>4.1505000000000001</v>
      </c>
      <c r="L113">
        <f t="shared" si="7"/>
        <v>3.4193035902035507</v>
      </c>
      <c r="M113" s="27">
        <f t="shared" si="6"/>
        <v>3.351</v>
      </c>
      <c r="N113" s="34">
        <v>0</v>
      </c>
      <c r="O113">
        <v>0.1</v>
      </c>
      <c r="P113" s="7">
        <f t="shared" si="8"/>
        <v>-9.9999999999997868E-3</v>
      </c>
      <c r="Q113" s="27">
        <f t="shared" si="9"/>
        <v>0</v>
      </c>
      <c r="R113">
        <f t="shared" si="10"/>
        <v>0.61141398294365334</v>
      </c>
    </row>
    <row r="114" spans="1:18" x14ac:dyDescent="0.3">
      <c r="A114" s="8">
        <v>41368</v>
      </c>
      <c r="B114" s="37">
        <v>3.37</v>
      </c>
      <c r="C114" s="40">
        <v>8.3000000000000004E-2</v>
      </c>
      <c r="D114" s="28">
        <v>-0.70000000000000007</v>
      </c>
      <c r="E114" s="31">
        <v>-0.70000000000000007</v>
      </c>
      <c r="F114" s="14">
        <v>41398</v>
      </c>
      <c r="G114" s="5">
        <v>4.1738</v>
      </c>
      <c r="H114">
        <v>3.37</v>
      </c>
      <c r="I114" s="20">
        <v>8.3000000000000004E-2</v>
      </c>
      <c r="J114" s="13">
        <v>41612</v>
      </c>
      <c r="K114">
        <v>4.1040000000000001</v>
      </c>
      <c r="L114">
        <f t="shared" si="7"/>
        <v>2.9050909778426872</v>
      </c>
      <c r="M114" s="27">
        <f t="shared" si="6"/>
        <v>3.2869999999999999</v>
      </c>
      <c r="N114" s="34">
        <v>0.3</v>
      </c>
      <c r="O114">
        <v>0.1</v>
      </c>
      <c r="P114" s="7">
        <f t="shared" si="8"/>
        <v>0</v>
      </c>
      <c r="Q114" s="27">
        <f t="shared" si="9"/>
        <v>0</v>
      </c>
      <c r="R114">
        <f t="shared" si="10"/>
        <v>0.62389624900086726</v>
      </c>
    </row>
    <row r="115" spans="1:18" x14ac:dyDescent="0.3">
      <c r="A115" s="8">
        <v>41396</v>
      </c>
      <c r="B115" s="37">
        <v>3.25</v>
      </c>
      <c r="C115" s="40">
        <v>8.3000000000000004E-2</v>
      </c>
      <c r="D115" s="28">
        <v>-1.6</v>
      </c>
      <c r="E115" s="31">
        <v>-2.1999999999999997</v>
      </c>
      <c r="F115" s="14">
        <v>41338</v>
      </c>
      <c r="G115" s="5">
        <v>4.1406999999999998</v>
      </c>
      <c r="H115">
        <v>3.25</v>
      </c>
      <c r="I115" s="20">
        <v>8.3000000000000004E-2</v>
      </c>
      <c r="J115" s="13">
        <v>41552</v>
      </c>
      <c r="K115">
        <v>4.1435000000000004</v>
      </c>
      <c r="L115">
        <f t="shared" si="7"/>
        <v>3.1823079348090109</v>
      </c>
      <c r="M115" s="27">
        <f t="shared" si="6"/>
        <v>3.1669999999999998</v>
      </c>
      <c r="N115" s="34">
        <v>0</v>
      </c>
      <c r="O115">
        <v>-0.2</v>
      </c>
      <c r="P115" s="7">
        <f t="shared" si="8"/>
        <v>0</v>
      </c>
      <c r="Q115" s="27">
        <f t="shared" si="9"/>
        <v>0</v>
      </c>
      <c r="R115">
        <f t="shared" si="10"/>
        <v>0.63900105307250388</v>
      </c>
    </row>
    <row r="116" spans="1:18" x14ac:dyDescent="0.3">
      <c r="A116" s="8">
        <v>41431</v>
      </c>
      <c r="B116" s="37">
        <v>2.87</v>
      </c>
      <c r="C116" s="40">
        <v>8.7999999999999995E-2</v>
      </c>
      <c r="D116" s="28">
        <v>1.25</v>
      </c>
      <c r="E116" s="31">
        <v>6</v>
      </c>
      <c r="F116" s="14">
        <v>41461</v>
      </c>
      <c r="G116" s="5">
        <v>4.3057999999999996</v>
      </c>
      <c r="H116">
        <v>2.85</v>
      </c>
      <c r="I116" s="20">
        <v>8.8999999999999996E-2</v>
      </c>
      <c r="J116" s="13" t="s">
        <v>79</v>
      </c>
      <c r="K116">
        <v>4.2295999999999996</v>
      </c>
      <c r="L116">
        <f t="shared" si="7"/>
        <v>2.356655292981328</v>
      </c>
      <c r="M116" s="27">
        <f t="shared" si="6"/>
        <v>2.7610000000000001</v>
      </c>
      <c r="N116" s="34">
        <v>0.1</v>
      </c>
      <c r="O116">
        <v>0.4</v>
      </c>
      <c r="P116" s="7">
        <f t="shared" si="8"/>
        <v>-2.0000000000000018E-2</v>
      </c>
      <c r="Q116" s="27">
        <f t="shared" si="9"/>
        <v>1.0000000000000009E-3</v>
      </c>
      <c r="R116">
        <f t="shared" si="10"/>
        <v>0.73757850408707815</v>
      </c>
    </row>
    <row r="117" spans="1:18" x14ac:dyDescent="0.3">
      <c r="A117" s="8">
        <v>41459</v>
      </c>
      <c r="B117" s="37">
        <v>2.62</v>
      </c>
      <c r="C117" s="40">
        <v>9.4E-2</v>
      </c>
      <c r="D117" s="28">
        <v>-3.9</v>
      </c>
      <c r="E117" s="31">
        <v>-4.9000000000000004</v>
      </c>
      <c r="F117" s="14">
        <v>41401</v>
      </c>
      <c r="G117" s="5">
        <v>4.2847</v>
      </c>
      <c r="H117">
        <v>2.61</v>
      </c>
      <c r="I117" s="20">
        <v>9.2999999999999999E-2</v>
      </c>
      <c r="J117" s="13">
        <v>41615</v>
      </c>
      <c r="K117">
        <v>4.3193000000000001</v>
      </c>
      <c r="L117">
        <f t="shared" si="7"/>
        <v>2.6991323828657658</v>
      </c>
      <c r="M117" s="27">
        <f t="shared" si="6"/>
        <v>2.5169999999999999</v>
      </c>
      <c r="N117" s="34">
        <v>-0.60000000000000098</v>
      </c>
      <c r="O117">
        <v>0.1</v>
      </c>
      <c r="P117" s="7">
        <f t="shared" si="8"/>
        <v>-1.0000000000000231E-2</v>
      </c>
      <c r="Q117" s="27">
        <f t="shared" si="9"/>
        <v>-1.0000000000000009E-3</v>
      </c>
      <c r="R117">
        <f t="shared" si="10"/>
        <v>0.80148488068170598</v>
      </c>
    </row>
    <row r="118" spans="1:18" x14ac:dyDescent="0.3">
      <c r="A118" s="8">
        <v>41487</v>
      </c>
      <c r="B118" s="37">
        <v>2.6</v>
      </c>
      <c r="C118" s="40">
        <v>0.10600000000000001</v>
      </c>
      <c r="D118" s="28">
        <v>2.1</v>
      </c>
      <c r="E118" s="31">
        <v>5.0999999999999996</v>
      </c>
      <c r="F118" s="14">
        <v>41313</v>
      </c>
      <c r="G118" s="5">
        <v>4.2549999999999999</v>
      </c>
      <c r="H118">
        <v>2.6</v>
      </c>
      <c r="I118" s="20">
        <v>0.10500000000000001</v>
      </c>
      <c r="J118" s="13">
        <v>41525</v>
      </c>
      <c r="K118">
        <v>4.1877000000000004</v>
      </c>
      <c r="L118">
        <f t="shared" si="7"/>
        <v>2.1339627294963925</v>
      </c>
      <c r="M118" s="27">
        <f t="shared" si="6"/>
        <v>2.4950000000000001</v>
      </c>
      <c r="N118" s="34">
        <v>0</v>
      </c>
      <c r="O118">
        <v>0</v>
      </c>
      <c r="P118" s="7">
        <f t="shared" si="8"/>
        <v>0</v>
      </c>
      <c r="Q118" s="27">
        <f t="shared" si="9"/>
        <v>-1.0000000000000009E-3</v>
      </c>
      <c r="R118">
        <f t="shared" si="10"/>
        <v>0.80076996175918036</v>
      </c>
    </row>
    <row r="119" spans="1:18" x14ac:dyDescent="0.3">
      <c r="A119" s="8">
        <v>41522</v>
      </c>
      <c r="B119" s="37">
        <v>2.59</v>
      </c>
      <c r="C119" s="40">
        <v>9.7000000000000003E-2</v>
      </c>
      <c r="D119" s="28">
        <v>-0.2</v>
      </c>
      <c r="E119" s="31">
        <v>0.4</v>
      </c>
      <c r="F119" s="14">
        <v>41434</v>
      </c>
      <c r="G119" s="5">
        <v>4.2949999999999999</v>
      </c>
      <c r="H119">
        <v>2.59</v>
      </c>
      <c r="I119" s="20">
        <v>9.799999999999999E-2</v>
      </c>
      <c r="J119" s="15" t="s">
        <v>80</v>
      </c>
      <c r="K119">
        <v>4.2119999999999997</v>
      </c>
      <c r="L119">
        <f t="shared" si="7"/>
        <v>2.0500994194797926</v>
      </c>
      <c r="M119" s="27">
        <f t="shared" si="6"/>
        <v>2.492</v>
      </c>
      <c r="N119" s="34">
        <v>0</v>
      </c>
      <c r="O119">
        <v>0</v>
      </c>
      <c r="P119" s="7">
        <f t="shared" si="8"/>
        <v>0</v>
      </c>
      <c r="Q119" s="27">
        <f t="shared" si="9"/>
        <v>9.9999999999998701E-4</v>
      </c>
      <c r="R119">
        <f t="shared" si="10"/>
        <v>0.80923394886381839</v>
      </c>
    </row>
    <row r="120" spans="1:18" x14ac:dyDescent="0.3">
      <c r="A120" s="8">
        <v>41549</v>
      </c>
      <c r="B120" s="37">
        <v>2.5499999999999998</v>
      </c>
      <c r="C120" s="40">
        <v>9.799999999999999E-2</v>
      </c>
      <c r="D120" s="28">
        <v>0.1</v>
      </c>
      <c r="E120" s="31">
        <v>0.44999999999999996</v>
      </c>
      <c r="F120" s="14">
        <v>41343</v>
      </c>
      <c r="G120" s="5">
        <v>4.2053000000000003</v>
      </c>
      <c r="H120">
        <v>2.5499999999999998</v>
      </c>
      <c r="I120" s="20">
        <v>9.799999999999999E-2</v>
      </c>
      <c r="J120" s="13">
        <v>41557</v>
      </c>
      <c r="K120">
        <v>4.1958000000000002</v>
      </c>
      <c r="L120">
        <f t="shared" si="7"/>
        <v>2.4007850482885438</v>
      </c>
      <c r="M120" s="27">
        <f t="shared" si="6"/>
        <v>2.452</v>
      </c>
      <c r="N120" s="34">
        <v>0</v>
      </c>
      <c r="O120">
        <v>0</v>
      </c>
      <c r="P120" s="7">
        <f t="shared" si="8"/>
        <v>0</v>
      </c>
      <c r="Q120" s="27">
        <f t="shared" si="9"/>
        <v>0</v>
      </c>
      <c r="R120">
        <f t="shared" si="10"/>
        <v>0.81047451590059172</v>
      </c>
    </row>
    <row r="121" spans="1:18" x14ac:dyDescent="0.3">
      <c r="A121" s="8">
        <v>41585</v>
      </c>
      <c r="B121" s="37">
        <v>2.5499999999999998</v>
      </c>
      <c r="C121" s="40">
        <v>0.1</v>
      </c>
      <c r="D121" s="28">
        <v>2.2999999999999998</v>
      </c>
      <c r="E121" s="31">
        <v>0.65000000000000102</v>
      </c>
      <c r="F121" s="14">
        <v>41497</v>
      </c>
      <c r="G121" s="5">
        <v>4.1801000000000004</v>
      </c>
      <c r="H121">
        <v>2.5499999999999998</v>
      </c>
      <c r="I121" s="20">
        <v>9.799999999999999E-2</v>
      </c>
      <c r="J121" s="15" t="s">
        <v>81</v>
      </c>
      <c r="K121">
        <v>4.1829000000000001</v>
      </c>
      <c r="L121">
        <f t="shared" si="7"/>
        <v>2.4671636964551236</v>
      </c>
      <c r="M121" s="27">
        <f t="shared" si="6"/>
        <v>2.452</v>
      </c>
      <c r="N121" s="34">
        <v>-0.4</v>
      </c>
      <c r="O121">
        <v>-0.3</v>
      </c>
      <c r="P121" s="7">
        <f t="shared" si="8"/>
        <v>0</v>
      </c>
      <c r="Q121" s="27">
        <f t="shared" si="9"/>
        <v>-2.0000000000000157E-3</v>
      </c>
      <c r="R121">
        <f t="shared" si="10"/>
        <v>0.80704115557273748</v>
      </c>
    </row>
    <row r="122" spans="1:18" x14ac:dyDescent="0.3">
      <c r="A122" s="8">
        <v>41613</v>
      </c>
      <c r="B122" s="37">
        <v>2.58</v>
      </c>
      <c r="C122" s="40">
        <v>0.13200000000000001</v>
      </c>
      <c r="D122" s="28">
        <v>2.1</v>
      </c>
      <c r="E122" s="31">
        <v>3.5000000000000004</v>
      </c>
      <c r="F122" s="14">
        <v>41437</v>
      </c>
      <c r="G122" s="5">
        <v>4.1938000000000004</v>
      </c>
      <c r="H122">
        <v>2.58</v>
      </c>
      <c r="I122" s="20">
        <v>0.13700000000000001</v>
      </c>
      <c r="J122" s="15" t="s">
        <v>82</v>
      </c>
      <c r="K122">
        <v>4.1795999999999998</v>
      </c>
      <c r="L122">
        <f t="shared" si="7"/>
        <v>2.3661938397599642</v>
      </c>
      <c r="M122" s="27">
        <f t="shared" si="6"/>
        <v>2.4430000000000001</v>
      </c>
      <c r="N122" s="34">
        <v>0.70000000000000095</v>
      </c>
      <c r="O122">
        <v>0.45</v>
      </c>
      <c r="P122" s="7">
        <f t="shared" si="8"/>
        <v>0</v>
      </c>
      <c r="Q122" s="27">
        <f t="shared" si="9"/>
        <v>5.0000000000000044E-3</v>
      </c>
      <c r="R122">
        <f t="shared" si="10"/>
        <v>0.79903722590727666</v>
      </c>
    </row>
    <row r="123" spans="1:18" x14ac:dyDescent="0.3">
      <c r="A123" s="8">
        <v>41648</v>
      </c>
      <c r="B123" s="37">
        <v>2.59</v>
      </c>
      <c r="C123" s="40">
        <v>0.17299999999999999</v>
      </c>
      <c r="D123" s="28">
        <v>-0.90000000000000102</v>
      </c>
      <c r="E123" s="31">
        <v>-1.0999999999999999</v>
      </c>
      <c r="F123" s="14">
        <v>41913</v>
      </c>
      <c r="G123" s="5">
        <v>4.1749000000000001</v>
      </c>
      <c r="H123">
        <v>2.59</v>
      </c>
      <c r="I123" s="20">
        <v>0.17499999999999999</v>
      </c>
      <c r="J123" s="15" t="s">
        <v>83</v>
      </c>
      <c r="K123">
        <v>4.1645000000000003</v>
      </c>
      <c r="L123">
        <f t="shared" si="7"/>
        <v>2.3585182829887885</v>
      </c>
      <c r="M123" s="27">
        <f t="shared" si="6"/>
        <v>2.415</v>
      </c>
      <c r="N123" s="34">
        <v>0.15</v>
      </c>
      <c r="O123">
        <v>0</v>
      </c>
      <c r="P123" s="7">
        <f t="shared" si="8"/>
        <v>0</v>
      </c>
      <c r="Q123" s="27">
        <f t="shared" si="9"/>
        <v>2.0000000000000018E-3</v>
      </c>
      <c r="R123">
        <f t="shared" si="10"/>
        <v>0.79328424765975536</v>
      </c>
    </row>
    <row r="124" spans="1:18" x14ac:dyDescent="0.3">
      <c r="A124" s="8">
        <v>41676</v>
      </c>
      <c r="B124" s="37">
        <v>2.59</v>
      </c>
      <c r="C124" s="40">
        <v>0.186</v>
      </c>
      <c r="D124" s="28">
        <v>3</v>
      </c>
      <c r="E124" s="31">
        <v>3.4000000000000004</v>
      </c>
      <c r="F124" s="14">
        <v>41822</v>
      </c>
      <c r="G124" s="5">
        <v>4.1875</v>
      </c>
      <c r="H124">
        <v>2.59</v>
      </c>
      <c r="I124" s="20">
        <v>0.19</v>
      </c>
      <c r="J124" s="15" t="s">
        <v>84</v>
      </c>
      <c r="K124">
        <v>4.1494999999999997</v>
      </c>
      <c r="L124">
        <f t="shared" si="7"/>
        <v>2.1935637629491778</v>
      </c>
      <c r="M124" s="27">
        <f t="shared" ref="M124:M175" si="11" xml:space="preserve"> H124-I124</f>
        <v>2.4</v>
      </c>
      <c r="N124" s="34">
        <v>-0.4</v>
      </c>
      <c r="O124">
        <v>0.55000000000000004</v>
      </c>
      <c r="P124" s="7">
        <f t="shared" si="8"/>
        <v>0</v>
      </c>
      <c r="Q124" s="27">
        <f t="shared" si="9"/>
        <v>4.0000000000000036E-3</v>
      </c>
      <c r="R124">
        <f t="shared" si="10"/>
        <v>0.79497665223179359</v>
      </c>
    </row>
    <row r="125" spans="1:18" x14ac:dyDescent="0.3">
      <c r="A125" s="8">
        <v>41704</v>
      </c>
      <c r="B125" s="37">
        <v>2.59</v>
      </c>
      <c r="C125" s="40">
        <v>0.18099999999999999</v>
      </c>
      <c r="D125" s="28">
        <v>2.1</v>
      </c>
      <c r="E125" s="31">
        <v>1.7999999999999998</v>
      </c>
      <c r="F125" s="14">
        <v>41823</v>
      </c>
      <c r="G125" s="5">
        <v>4.1920000000000002</v>
      </c>
      <c r="H125">
        <v>2.59</v>
      </c>
      <c r="I125" s="20">
        <v>0.191</v>
      </c>
      <c r="J125" s="15" t="s">
        <v>85</v>
      </c>
      <c r="K125">
        <v>4.2423000000000002</v>
      </c>
      <c r="L125">
        <f t="shared" si="7"/>
        <v>2.6691053714613266</v>
      </c>
      <c r="M125" s="27">
        <f t="shared" si="11"/>
        <v>2.399</v>
      </c>
      <c r="N125" s="34">
        <v>0.80000000000000104</v>
      </c>
      <c r="O125">
        <v>1</v>
      </c>
      <c r="P125" s="7">
        <f t="shared" si="8"/>
        <v>0</v>
      </c>
      <c r="Q125" s="27">
        <f t="shared" si="9"/>
        <v>1.0000000000000009E-2</v>
      </c>
      <c r="R125">
        <f t="shared" si="10"/>
        <v>0.79558028320088237</v>
      </c>
    </row>
    <row r="126" spans="1:18" x14ac:dyDescent="0.3">
      <c r="A126" s="8">
        <v>41732</v>
      </c>
      <c r="B126" s="37">
        <v>2.6</v>
      </c>
      <c r="C126" s="40">
        <v>0.20399999999999999</v>
      </c>
      <c r="D126" s="28">
        <v>0</v>
      </c>
      <c r="E126" s="31">
        <v>-0.44999999999999996</v>
      </c>
      <c r="F126" s="14">
        <v>41733</v>
      </c>
      <c r="G126" s="5">
        <v>4.165</v>
      </c>
      <c r="H126">
        <v>2.6</v>
      </c>
      <c r="I126" s="20">
        <v>0.21199999999999999</v>
      </c>
      <c r="J126" s="13">
        <v>41947</v>
      </c>
      <c r="K126">
        <v>4.1837</v>
      </c>
      <c r="L126">
        <f t="shared" si="7"/>
        <v>2.489445458352654</v>
      </c>
      <c r="M126" s="27">
        <f t="shared" si="11"/>
        <v>2.3879999999999999</v>
      </c>
      <c r="N126" s="34">
        <v>-0.1</v>
      </c>
      <c r="O126">
        <v>0.9</v>
      </c>
      <c r="P126" s="7">
        <f t="shared" si="8"/>
        <v>0</v>
      </c>
      <c r="Q126" s="27">
        <f t="shared" si="9"/>
        <v>8.0000000000000071E-3</v>
      </c>
      <c r="R126">
        <f t="shared" si="10"/>
        <v>0.78878956230653041</v>
      </c>
    </row>
    <row r="127" spans="1:18" x14ac:dyDescent="0.3">
      <c r="A127" s="8">
        <v>41767</v>
      </c>
      <c r="B127" s="37">
        <v>2.6</v>
      </c>
      <c r="C127" s="40">
        <v>0.23599999999999999</v>
      </c>
      <c r="D127" s="28">
        <v>-3.1</v>
      </c>
      <c r="E127" s="31">
        <v>-3.5999999999999996</v>
      </c>
      <c r="F127" s="14">
        <v>41887</v>
      </c>
      <c r="G127" s="5">
        <v>4.1822999999999997</v>
      </c>
      <c r="H127">
        <v>2.6</v>
      </c>
      <c r="I127" s="20">
        <v>0.24199999999999999</v>
      </c>
      <c r="J127" s="15" t="s">
        <v>86</v>
      </c>
      <c r="K127">
        <v>4.1904000000000003</v>
      </c>
      <c r="L127">
        <f t="shared" ref="L127:L175" si="12" xml:space="preserve"> (365/7)*(LOG(K127) - LOG(G127)) - (I127 - H127)</f>
        <v>2.4018155992116839</v>
      </c>
      <c r="M127" s="27">
        <f t="shared" si="11"/>
        <v>2.3580000000000001</v>
      </c>
      <c r="N127" s="34">
        <v>1</v>
      </c>
      <c r="O127">
        <v>2.1</v>
      </c>
      <c r="P127" s="7">
        <f t="shared" si="8"/>
        <v>0</v>
      </c>
      <c r="Q127" s="27">
        <f t="shared" si="9"/>
        <v>6.0000000000000053E-3</v>
      </c>
      <c r="R127">
        <f t="shared" si="10"/>
        <v>0.79110735842931479</v>
      </c>
    </row>
    <row r="128" spans="1:18" x14ac:dyDescent="0.3">
      <c r="A128" s="8">
        <v>41795</v>
      </c>
      <c r="B128" s="37">
        <v>2.6</v>
      </c>
      <c r="C128" s="40">
        <v>0.19700000000000001</v>
      </c>
      <c r="D128" s="28">
        <v>0.1</v>
      </c>
      <c r="E128" s="31">
        <v>-9.9999999999999395E-2</v>
      </c>
      <c r="F128" s="14">
        <v>41796</v>
      </c>
      <c r="G128" s="5">
        <v>4.1153000000000004</v>
      </c>
      <c r="H128">
        <v>2.6</v>
      </c>
      <c r="I128" s="20">
        <v>0.161</v>
      </c>
      <c r="J128" s="15" t="s">
        <v>87</v>
      </c>
      <c r="K128">
        <v>4.1265000000000001</v>
      </c>
      <c r="L128">
        <f t="shared" si="12"/>
        <v>2.5005467819056491</v>
      </c>
      <c r="M128" s="27">
        <f t="shared" si="11"/>
        <v>2.4390000000000001</v>
      </c>
      <c r="N128" s="34">
        <v>-1.5</v>
      </c>
      <c r="O128">
        <v>0.5</v>
      </c>
      <c r="P128" s="7">
        <f t="shared" si="8"/>
        <v>0</v>
      </c>
      <c r="Q128" s="27">
        <f t="shared" si="9"/>
        <v>-3.6000000000000004E-2</v>
      </c>
      <c r="R128">
        <f t="shared" si="10"/>
        <v>0.78207338490738354</v>
      </c>
    </row>
    <row r="129" spans="1:18" x14ac:dyDescent="0.3">
      <c r="A129" s="8">
        <v>41823</v>
      </c>
      <c r="B129" s="37">
        <v>2.6</v>
      </c>
      <c r="C129" s="40">
        <v>0.05</v>
      </c>
      <c r="D129" s="28">
        <v>0</v>
      </c>
      <c r="E129" s="31">
        <v>-0.5</v>
      </c>
      <c r="F129" s="14">
        <v>41736</v>
      </c>
      <c r="G129" s="5">
        <v>4.1394000000000002</v>
      </c>
      <c r="H129">
        <v>2.6</v>
      </c>
      <c r="I129" s="20">
        <v>4.9000000000000002E-2</v>
      </c>
      <c r="J129" s="13">
        <v>41950</v>
      </c>
      <c r="K129">
        <v>4.1426999999999996</v>
      </c>
      <c r="L129">
        <f t="shared" si="12"/>
        <v>2.5690460694453114</v>
      </c>
      <c r="M129" s="27">
        <f t="shared" si="11"/>
        <v>2.5510000000000002</v>
      </c>
      <c r="N129" s="34">
        <v>1</v>
      </c>
      <c r="O129">
        <v>0</v>
      </c>
      <c r="P129" s="7">
        <f t="shared" si="8"/>
        <v>0</v>
      </c>
      <c r="Q129" s="27">
        <f t="shared" si="9"/>
        <v>-1.0000000000000009E-3</v>
      </c>
      <c r="R129">
        <f t="shared" si="10"/>
        <v>0.78535387357966091</v>
      </c>
    </row>
    <row r="130" spans="1:18" x14ac:dyDescent="0.3">
      <c r="A130" s="8">
        <v>41858</v>
      </c>
      <c r="B130" s="37">
        <v>2.6</v>
      </c>
      <c r="C130" s="40">
        <v>4.2000000000000003E-2</v>
      </c>
      <c r="D130" s="28">
        <v>-1.35</v>
      </c>
      <c r="E130" s="31">
        <v>0.2</v>
      </c>
      <c r="F130" s="14">
        <v>41859</v>
      </c>
      <c r="G130" s="5">
        <v>4.2009999999999996</v>
      </c>
      <c r="H130">
        <v>2.6</v>
      </c>
      <c r="I130" s="20">
        <v>0.04</v>
      </c>
      <c r="J130" s="15" t="s">
        <v>88</v>
      </c>
      <c r="K130">
        <v>4.1805000000000003</v>
      </c>
      <c r="L130">
        <f t="shared" si="12"/>
        <v>2.4492249106160897</v>
      </c>
      <c r="M130" s="27">
        <f t="shared" si="11"/>
        <v>2.56</v>
      </c>
      <c r="N130" s="34">
        <v>0</v>
      </c>
      <c r="O130">
        <v>-0.1</v>
      </c>
      <c r="P130" s="7">
        <f t="shared" si="8"/>
        <v>0</v>
      </c>
      <c r="Q130" s="27">
        <f t="shared" si="9"/>
        <v>-2.0000000000000018E-3</v>
      </c>
      <c r="R130">
        <f t="shared" si="10"/>
        <v>0.79362539262299225</v>
      </c>
    </row>
    <row r="131" spans="1:18" x14ac:dyDescent="0.3">
      <c r="A131" s="8">
        <v>41886</v>
      </c>
      <c r="B131" s="37">
        <v>2.57</v>
      </c>
      <c r="C131" s="40">
        <v>2.5000000000000001E-2</v>
      </c>
      <c r="D131" s="28">
        <v>0</v>
      </c>
      <c r="E131" s="31">
        <v>0.89999999999999991</v>
      </c>
      <c r="F131" s="14">
        <v>41768</v>
      </c>
      <c r="G131" s="5">
        <v>4.1932</v>
      </c>
      <c r="H131">
        <v>2.57</v>
      </c>
      <c r="I131" s="20">
        <v>-8.9999999999999993E-3</v>
      </c>
      <c r="J131" s="13">
        <v>41982</v>
      </c>
      <c r="K131">
        <v>4.1977000000000002</v>
      </c>
      <c r="L131">
        <f t="shared" si="12"/>
        <v>2.6032891961159823</v>
      </c>
      <c r="M131" s="27">
        <f t="shared" si="11"/>
        <v>2.5789999999999997</v>
      </c>
      <c r="N131" s="34">
        <v>-4.7</v>
      </c>
      <c r="O131">
        <v>-0.8</v>
      </c>
      <c r="P131" s="7">
        <f t="shared" ref="P131:P175" si="13" xml:space="preserve"> H131-B131</f>
        <v>0</v>
      </c>
      <c r="Q131" s="27">
        <f t="shared" ref="Q131:Q175" si="14" xml:space="preserve"> I131 - C131</f>
        <v>-3.4000000000000002E-2</v>
      </c>
      <c r="R131">
        <f t="shared" ref="R131:R175" si="15">(((365/7)*(LOG(G131)/LOG(H131))*(1+(H131/100)))-(1+(I131/100)))/100</f>
        <v>0.80222022892943556</v>
      </c>
    </row>
    <row r="132" spans="1:18" x14ac:dyDescent="0.3">
      <c r="A132" s="8">
        <v>41914</v>
      </c>
      <c r="B132" s="37">
        <v>2.5</v>
      </c>
      <c r="C132" s="40">
        <v>-1.6E-2</v>
      </c>
      <c r="D132" s="28">
        <v>-1.1499999999999999</v>
      </c>
      <c r="E132" s="31">
        <v>-0.1</v>
      </c>
      <c r="F132" s="14">
        <v>41708</v>
      </c>
      <c r="G132" s="5">
        <v>4.1788999999999996</v>
      </c>
      <c r="H132">
        <v>2.4900000000000002</v>
      </c>
      <c r="I132" s="20">
        <v>-1.7000000000000001E-2</v>
      </c>
      <c r="J132" s="13">
        <v>41922</v>
      </c>
      <c r="K132">
        <v>4.1835000000000004</v>
      </c>
      <c r="L132">
        <f t="shared" si="12"/>
        <v>2.531913576029547</v>
      </c>
      <c r="M132" s="27">
        <f t="shared" si="11"/>
        <v>2.5070000000000001</v>
      </c>
      <c r="N132" s="34">
        <v>0</v>
      </c>
      <c r="O132">
        <v>0</v>
      </c>
      <c r="P132" s="7">
        <f t="shared" si="13"/>
        <v>-9.9999999999997868E-3</v>
      </c>
      <c r="Q132" s="27">
        <f t="shared" si="14"/>
        <v>-1.0000000000000009E-3</v>
      </c>
      <c r="R132">
        <f t="shared" si="15"/>
        <v>0.82771903932434354</v>
      </c>
    </row>
    <row r="133" spans="1:18" x14ac:dyDescent="0.3">
      <c r="A133" s="8">
        <v>41949</v>
      </c>
      <c r="B133" s="37">
        <v>2.06</v>
      </c>
      <c r="C133" s="40">
        <v>-1.6E-2</v>
      </c>
      <c r="D133" s="28">
        <v>0</v>
      </c>
      <c r="E133" s="31">
        <v>-0.1</v>
      </c>
      <c r="F133" s="14">
        <v>41831</v>
      </c>
      <c r="G133" s="5">
        <v>4.2283999999999997</v>
      </c>
      <c r="H133">
        <v>2.0699999999999998</v>
      </c>
      <c r="I133" s="20">
        <v>-1.7999999999999999E-2</v>
      </c>
      <c r="J133" s="15" t="s">
        <v>89</v>
      </c>
      <c r="K133">
        <v>4.2294999999999998</v>
      </c>
      <c r="L133">
        <f t="shared" si="12"/>
        <v>2.0938903252062642</v>
      </c>
      <c r="M133" s="27">
        <f t="shared" si="11"/>
        <v>2.0879999999999996</v>
      </c>
      <c r="N133" s="34">
        <v>0.2</v>
      </c>
      <c r="O133">
        <v>0.4</v>
      </c>
      <c r="P133" s="7">
        <f t="shared" si="13"/>
        <v>9.9999999999997868E-3</v>
      </c>
      <c r="Q133" s="27">
        <f t="shared" si="14"/>
        <v>-1.9999999999999983E-3</v>
      </c>
      <c r="R133">
        <f t="shared" si="15"/>
        <v>1.0447361175143757</v>
      </c>
    </row>
    <row r="134" spans="1:18" x14ac:dyDescent="0.3">
      <c r="A134" s="8">
        <v>41977</v>
      </c>
      <c r="B134" s="37">
        <v>2.08</v>
      </c>
      <c r="C134" s="40">
        <v>-1.2E-2</v>
      </c>
      <c r="D134" s="28">
        <v>0.2</v>
      </c>
      <c r="E134" s="31">
        <v>1.7999999999999998</v>
      </c>
      <c r="F134" s="14">
        <v>41771</v>
      </c>
      <c r="G134" s="5">
        <v>4.1627999999999998</v>
      </c>
      <c r="H134">
        <v>2.08</v>
      </c>
      <c r="I134" s="20">
        <v>-1.0999999999999999E-2</v>
      </c>
      <c r="J134" s="13">
        <v>41985</v>
      </c>
      <c r="K134">
        <v>4.1734999999999998</v>
      </c>
      <c r="L134">
        <f t="shared" si="12"/>
        <v>2.1491326086950622</v>
      </c>
      <c r="M134" s="27">
        <f t="shared" si="11"/>
        <v>2.0910000000000002</v>
      </c>
      <c r="N134" s="34">
        <v>-0.95</v>
      </c>
      <c r="O134">
        <v>-0.35</v>
      </c>
      <c r="P134" s="7">
        <f t="shared" si="13"/>
        <v>0</v>
      </c>
      <c r="Q134" s="27">
        <f t="shared" si="14"/>
        <v>1.0000000000000009E-3</v>
      </c>
      <c r="R134">
        <f t="shared" si="15"/>
        <v>1.0265336480184117</v>
      </c>
    </row>
    <row r="135" spans="1:18" x14ac:dyDescent="0.3">
      <c r="A135" s="8">
        <v>42026</v>
      </c>
      <c r="B135" s="37">
        <v>2.08</v>
      </c>
      <c r="C135" s="18">
        <f>ROUND(-0.035,10)</f>
        <v>-3.5000000000000003E-2</v>
      </c>
      <c r="D135" s="28">
        <v>-1.3</v>
      </c>
      <c r="E135" s="31">
        <v>-2.2999999999999998</v>
      </c>
      <c r="F135" s="14" t="s">
        <v>90</v>
      </c>
      <c r="G135" s="5">
        <v>4.2279</v>
      </c>
      <c r="H135">
        <v>2.04</v>
      </c>
      <c r="I135" s="25">
        <f>ROUND(-0.023,10)</f>
        <v>-2.3E-2</v>
      </c>
      <c r="J135" s="15" t="s">
        <v>94</v>
      </c>
      <c r="K135">
        <v>4.2074999999999996</v>
      </c>
      <c r="L135">
        <f t="shared" si="12"/>
        <v>1.9534696528389675</v>
      </c>
      <c r="M135" s="27">
        <f t="shared" si="11"/>
        <v>2.0630000000000002</v>
      </c>
      <c r="N135" s="34">
        <v>-0.2</v>
      </c>
      <c r="O135">
        <v>0.51</v>
      </c>
      <c r="P135" s="7">
        <f t="shared" si="13"/>
        <v>-4.0000000000000036E-2</v>
      </c>
      <c r="Q135" s="27">
        <f t="shared" si="14"/>
        <v>1.2000000000000004E-2</v>
      </c>
      <c r="R135">
        <f t="shared" si="15"/>
        <v>1.0659294037581979</v>
      </c>
    </row>
    <row r="136" spans="1:18" x14ac:dyDescent="0.3">
      <c r="A136" s="8">
        <v>42068</v>
      </c>
      <c r="B136" s="37">
        <v>1.62</v>
      </c>
      <c r="C136" s="18">
        <f>ROUND(-0.042,10)</f>
        <v>-4.2000000000000003E-2</v>
      </c>
      <c r="D136" s="28">
        <v>-0.4</v>
      </c>
      <c r="E136" s="31">
        <v>0</v>
      </c>
      <c r="F136" s="14">
        <v>42158</v>
      </c>
      <c r="G136" s="5">
        <v>4.1177999999999999</v>
      </c>
      <c r="H136">
        <v>1.62</v>
      </c>
      <c r="I136" s="25">
        <f>ROUND(-0.042,10)</f>
        <v>-4.2000000000000003E-2</v>
      </c>
      <c r="J136" s="15" t="s">
        <v>95</v>
      </c>
      <c r="K136">
        <v>4.1539000000000001</v>
      </c>
      <c r="L136">
        <f t="shared" si="12"/>
        <v>1.8596625144633394</v>
      </c>
      <c r="M136" s="27">
        <f t="shared" si="11"/>
        <v>1.6620000000000001</v>
      </c>
      <c r="N136" s="34">
        <v>-1.3</v>
      </c>
      <c r="O136">
        <v>-1.3</v>
      </c>
      <c r="P136" s="7">
        <f t="shared" si="13"/>
        <v>0</v>
      </c>
      <c r="Q136" s="27">
        <f t="shared" si="14"/>
        <v>0</v>
      </c>
      <c r="R136">
        <f t="shared" si="15"/>
        <v>1.5445285319044491</v>
      </c>
    </row>
    <row r="137" spans="1:18" x14ac:dyDescent="0.3">
      <c r="A137" s="8">
        <v>42109</v>
      </c>
      <c r="B137" s="37">
        <v>1.61</v>
      </c>
      <c r="C137" s="18">
        <f>ROUND(-0.088,10)</f>
        <v>-8.7999999999999995E-2</v>
      </c>
      <c r="D137" s="28">
        <v>-0.2</v>
      </c>
      <c r="E137" s="31">
        <v>0.59999999999999498</v>
      </c>
      <c r="F137" s="14" t="s">
        <v>91</v>
      </c>
      <c r="G137" s="5">
        <v>4.0309999999999997</v>
      </c>
      <c r="H137">
        <v>1.61</v>
      </c>
      <c r="I137" s="25">
        <f>ROUND(-0.092,10)</f>
        <v>-9.1999999999999998E-2</v>
      </c>
      <c r="J137" s="15" t="s">
        <v>96</v>
      </c>
      <c r="K137">
        <v>4.0185000000000004</v>
      </c>
      <c r="L137">
        <f t="shared" si="12"/>
        <v>1.6316683852080316</v>
      </c>
      <c r="M137" s="27">
        <f t="shared" si="11"/>
        <v>1.7020000000000002</v>
      </c>
      <c r="N137" s="34">
        <v>-9.9999999999998701E-2</v>
      </c>
      <c r="O137">
        <v>1.18</v>
      </c>
      <c r="P137" s="7">
        <f t="shared" si="13"/>
        <v>0</v>
      </c>
      <c r="Q137" s="27">
        <f t="shared" si="14"/>
        <v>-4.0000000000000036E-3</v>
      </c>
      <c r="R137">
        <f t="shared" si="15"/>
        <v>1.5408885051437107</v>
      </c>
    </row>
    <row r="138" spans="1:18" x14ac:dyDescent="0.3">
      <c r="A138" s="8">
        <v>42158</v>
      </c>
      <c r="B138" s="37">
        <v>1.61</v>
      </c>
      <c r="C138" s="18">
        <f>ROUND(-0.124,10)</f>
        <v>-0.124</v>
      </c>
      <c r="D138" s="28">
        <v>0</v>
      </c>
      <c r="E138" s="31">
        <v>1.5</v>
      </c>
      <c r="F138" s="14">
        <v>42100</v>
      </c>
      <c r="G138" s="5">
        <v>4.1692</v>
      </c>
      <c r="H138">
        <v>1.61</v>
      </c>
      <c r="I138" s="25">
        <f>ROUND(-0.124,10)</f>
        <v>-0.124</v>
      </c>
      <c r="J138" s="13">
        <v>42314</v>
      </c>
      <c r="K138">
        <v>4.1405000000000003</v>
      </c>
      <c r="L138">
        <f t="shared" si="12"/>
        <v>1.5775745510844144</v>
      </c>
      <c r="M138" s="27">
        <f t="shared" si="11"/>
        <v>1.734</v>
      </c>
      <c r="N138" s="34">
        <v>0</v>
      </c>
      <c r="O138">
        <v>0</v>
      </c>
      <c r="P138" s="7">
        <f t="shared" si="13"/>
        <v>0</v>
      </c>
      <c r="Q138" s="27">
        <f t="shared" si="14"/>
        <v>0</v>
      </c>
      <c r="R138">
        <f t="shared" si="15"/>
        <v>1.5783946551885892</v>
      </c>
    </row>
    <row r="139" spans="1:18" x14ac:dyDescent="0.3">
      <c r="A139" s="8">
        <v>42201</v>
      </c>
      <c r="B139" s="37">
        <v>1.62</v>
      </c>
      <c r="C139" s="18">
        <f>ROUND(-0.132,10)</f>
        <v>-0.13200000000000001</v>
      </c>
      <c r="D139" s="28">
        <v>0.1</v>
      </c>
      <c r="E139" s="31">
        <v>0.5</v>
      </c>
      <c r="F139" s="14" t="s">
        <v>92</v>
      </c>
      <c r="G139" s="5">
        <v>4.1052999999999997</v>
      </c>
      <c r="H139">
        <v>1.62</v>
      </c>
      <c r="I139" s="25">
        <f>ROUND(-0.133,10)</f>
        <v>-0.13300000000000001</v>
      </c>
      <c r="J139" s="15" t="s">
        <v>97</v>
      </c>
      <c r="K139">
        <v>4.1285999999999996</v>
      </c>
      <c r="L139">
        <f t="shared" si="12"/>
        <v>1.8811623976116643</v>
      </c>
      <c r="M139" s="27">
        <f t="shared" si="11"/>
        <v>1.7530000000000001</v>
      </c>
      <c r="N139" s="34">
        <v>0</v>
      </c>
      <c r="O139">
        <v>-0.04</v>
      </c>
      <c r="P139" s="7">
        <f t="shared" si="13"/>
        <v>0</v>
      </c>
      <c r="Q139" s="27">
        <f t="shared" si="14"/>
        <v>-1.0000000000000009E-3</v>
      </c>
      <c r="R139">
        <f t="shared" si="15"/>
        <v>1.5411983895028853</v>
      </c>
    </row>
    <row r="140" spans="1:18" x14ac:dyDescent="0.3">
      <c r="A140" s="8">
        <v>42250</v>
      </c>
      <c r="B140" s="37">
        <v>1.63</v>
      </c>
      <c r="C140" s="18">
        <f>ROUND(-0.142,10)</f>
        <v>-0.14199999999999999</v>
      </c>
      <c r="D140" s="28">
        <v>-0.3</v>
      </c>
      <c r="E140" s="31">
        <v>-1.25</v>
      </c>
      <c r="F140" s="14">
        <v>42103</v>
      </c>
      <c r="G140" s="5">
        <v>4.2281000000000004</v>
      </c>
      <c r="H140">
        <v>1.63</v>
      </c>
      <c r="I140" s="25">
        <f>ROUND(-0.144,10)</f>
        <v>-0.14399999999999999</v>
      </c>
      <c r="J140" s="13">
        <v>42317</v>
      </c>
      <c r="K140">
        <v>4.2080000000000002</v>
      </c>
      <c r="L140">
        <f t="shared" si="12"/>
        <v>1.6660893542304711</v>
      </c>
      <c r="M140" s="27">
        <f t="shared" si="11"/>
        <v>1.7739999999999998</v>
      </c>
      <c r="N140" s="34">
        <v>0</v>
      </c>
      <c r="O140">
        <v>0.02</v>
      </c>
      <c r="P140" s="7">
        <f t="shared" si="13"/>
        <v>0</v>
      </c>
      <c r="Q140" s="27">
        <f t="shared" si="14"/>
        <v>-2.0000000000000018E-3</v>
      </c>
      <c r="R140">
        <f t="shared" si="15"/>
        <v>1.5537806328387176</v>
      </c>
    </row>
    <row r="141" spans="1:18" x14ac:dyDescent="0.3">
      <c r="A141" s="8">
        <v>42299</v>
      </c>
      <c r="B141" s="37">
        <v>1.64</v>
      </c>
      <c r="C141" s="18">
        <f>ROUND(-0.148,10)</f>
        <v>-0.14799999999999999</v>
      </c>
      <c r="D141" s="28">
        <v>-3.4000000000000004</v>
      </c>
      <c r="E141" s="31">
        <v>-4.5</v>
      </c>
      <c r="F141" s="14" t="s">
        <v>93</v>
      </c>
      <c r="G141" s="5">
        <v>4.2529000000000003</v>
      </c>
      <c r="H141">
        <v>1.64</v>
      </c>
      <c r="I141" s="25">
        <f>ROUND(-0.147,10)</f>
        <v>-0.14699999999999999</v>
      </c>
      <c r="J141" s="15" t="s">
        <v>98</v>
      </c>
      <c r="K141">
        <v>4.2644000000000002</v>
      </c>
      <c r="L141">
        <f t="shared" si="12"/>
        <v>1.8481512432863423</v>
      </c>
      <c r="M141" s="27">
        <f t="shared" si="11"/>
        <v>1.7869999999999999</v>
      </c>
      <c r="N141" s="34">
        <v>0</v>
      </c>
      <c r="O141">
        <v>0</v>
      </c>
      <c r="P141" s="7">
        <f t="shared" si="13"/>
        <v>0</v>
      </c>
      <c r="Q141" s="27">
        <f t="shared" si="14"/>
        <v>1.0000000000000009E-3</v>
      </c>
      <c r="R141">
        <f t="shared" si="15"/>
        <v>1.5408646312954526</v>
      </c>
    </row>
    <row r="142" spans="1:18" x14ac:dyDescent="0.3">
      <c r="A142" s="8">
        <v>42341</v>
      </c>
      <c r="B142" s="37">
        <v>1.63</v>
      </c>
      <c r="C142" s="18">
        <f>ROUND(-0.187,10)</f>
        <v>-0.187</v>
      </c>
      <c r="D142" s="28">
        <v>6.98</v>
      </c>
      <c r="E142" s="31">
        <v>8.35</v>
      </c>
      <c r="F142" s="14">
        <v>42106</v>
      </c>
      <c r="G142" s="5">
        <v>4.3131000000000004</v>
      </c>
      <c r="H142">
        <v>1.63</v>
      </c>
      <c r="I142" s="25">
        <f>ROUND(-0.195,10)</f>
        <v>-0.19500000000000001</v>
      </c>
      <c r="J142" s="13">
        <v>42320</v>
      </c>
      <c r="K142">
        <v>4.3456000000000001</v>
      </c>
      <c r="L142">
        <f t="shared" si="12"/>
        <v>1.9949972277391865</v>
      </c>
      <c r="M142" s="27">
        <f t="shared" si="11"/>
        <v>1.825</v>
      </c>
      <c r="N142" s="34">
        <v>4.1000000000000005</v>
      </c>
      <c r="O142">
        <v>5.03</v>
      </c>
      <c r="P142" s="7">
        <f t="shared" si="13"/>
        <v>0</v>
      </c>
      <c r="Q142" s="27">
        <f t="shared" si="14"/>
        <v>-8.0000000000000071E-3</v>
      </c>
      <c r="R142">
        <f t="shared" si="15"/>
        <v>1.5753743795544026</v>
      </c>
    </row>
    <row r="143" spans="1:18" x14ac:dyDescent="0.3">
      <c r="A143" s="8">
        <v>42390</v>
      </c>
      <c r="B143" s="37">
        <v>1.57</v>
      </c>
      <c r="C143" s="18">
        <f>ROUND(-0.264,10)</f>
        <v>-0.26400000000000001</v>
      </c>
      <c r="D143" s="28">
        <v>-2.7850000000000001</v>
      </c>
      <c r="E143" s="31">
        <v>-3.45</v>
      </c>
      <c r="F143" s="14" t="s">
        <v>99</v>
      </c>
      <c r="G143" s="5">
        <v>4.4587000000000003</v>
      </c>
      <c r="H143">
        <v>1.55</v>
      </c>
      <c r="I143" s="25">
        <f>ROUND(-0.263,10)</f>
        <v>-0.26300000000000001</v>
      </c>
      <c r="J143" s="16" t="s">
        <v>103</v>
      </c>
      <c r="K143">
        <v>4.4398</v>
      </c>
      <c r="L143">
        <f t="shared" si="12"/>
        <v>1.7168044939016729</v>
      </c>
      <c r="M143" s="27">
        <f t="shared" si="11"/>
        <v>1.8130000000000002</v>
      </c>
      <c r="N143" s="34">
        <v>-0.2</v>
      </c>
      <c r="O143">
        <v>0.88</v>
      </c>
      <c r="P143" s="7">
        <f t="shared" si="13"/>
        <v>-2.0000000000000018E-2</v>
      </c>
      <c r="Q143" s="27">
        <f t="shared" si="14"/>
        <v>1.0000000000000009E-3</v>
      </c>
      <c r="R143">
        <f t="shared" si="15"/>
        <v>1.7961507061694317</v>
      </c>
    </row>
    <row r="144" spans="1:18" x14ac:dyDescent="0.3">
      <c r="A144" s="8">
        <v>42439</v>
      </c>
      <c r="B144" s="37">
        <v>1.53</v>
      </c>
      <c r="C144" s="18">
        <f>ROUND(-0.292,10)</f>
        <v>-0.29199999999999998</v>
      </c>
      <c r="D144" s="28">
        <v>2.9000000000000004</v>
      </c>
      <c r="E144" s="31">
        <v>5.55</v>
      </c>
      <c r="F144" s="14">
        <v>42677</v>
      </c>
      <c r="G144" s="5">
        <v>4.3098999999999998</v>
      </c>
      <c r="H144">
        <v>1.53</v>
      </c>
      <c r="I144" s="25">
        <f>ROUND(-0.307,10)</f>
        <v>-0.307</v>
      </c>
      <c r="J144" s="16" t="s">
        <v>105</v>
      </c>
      <c r="K144">
        <v>4.2625000000000002</v>
      </c>
      <c r="L144">
        <f t="shared" si="12"/>
        <v>1.5865682020153835</v>
      </c>
      <c r="M144" s="27">
        <f t="shared" si="11"/>
        <v>1.837</v>
      </c>
      <c r="N144" s="34">
        <v>0.2</v>
      </c>
      <c r="O144">
        <v>2.41</v>
      </c>
      <c r="P144" s="7">
        <f t="shared" si="13"/>
        <v>0</v>
      </c>
      <c r="Q144" s="27">
        <f t="shared" si="14"/>
        <v>-1.5000000000000013E-2</v>
      </c>
      <c r="R144">
        <f t="shared" si="15"/>
        <v>1.8086912059347722</v>
      </c>
    </row>
    <row r="145" spans="1:18" x14ac:dyDescent="0.3">
      <c r="A145" s="8">
        <v>42481</v>
      </c>
      <c r="B145" s="37">
        <v>1.55</v>
      </c>
      <c r="C145" s="18">
        <f>ROUND(-0.361,10)</f>
        <v>-0.36099999999999999</v>
      </c>
      <c r="D145" s="28">
        <v>0.69999999999999007</v>
      </c>
      <c r="E145" s="31">
        <v>1.1499999999999999</v>
      </c>
      <c r="F145" s="14" t="s">
        <v>100</v>
      </c>
      <c r="G145" s="5">
        <v>4.3506</v>
      </c>
      <c r="H145">
        <v>1.54</v>
      </c>
      <c r="I145" s="25">
        <f>ROUND(-0.359,10)</f>
        <v>-0.35899999999999999</v>
      </c>
      <c r="J145" s="16" t="s">
        <v>106</v>
      </c>
      <c r="K145">
        <v>4.3964999999999996</v>
      </c>
      <c r="L145">
        <f t="shared" si="12"/>
        <v>2.1366630748362097</v>
      </c>
      <c r="M145" s="27">
        <f t="shared" si="11"/>
        <v>1.899</v>
      </c>
      <c r="N145" s="34">
        <v>0</v>
      </c>
      <c r="O145">
        <v>0</v>
      </c>
      <c r="P145" s="7">
        <f t="shared" si="13"/>
        <v>-1.0000000000000009E-2</v>
      </c>
      <c r="Q145" s="27">
        <f t="shared" si="14"/>
        <v>2.0000000000000018E-3</v>
      </c>
      <c r="R145">
        <f t="shared" si="15"/>
        <v>1.7929583832097153</v>
      </c>
    </row>
    <row r="146" spans="1:18" x14ac:dyDescent="0.3">
      <c r="A146" s="8">
        <v>42523</v>
      </c>
      <c r="B146" s="37">
        <v>1.59</v>
      </c>
      <c r="C146" s="18">
        <f>ROUND(-0.363,10)</f>
        <v>-0.36299999999999999</v>
      </c>
      <c r="D146" s="28">
        <v>-0.1</v>
      </c>
      <c r="E146" s="31">
        <v>-0.5</v>
      </c>
      <c r="F146" s="14">
        <v>42435</v>
      </c>
      <c r="G146" s="5">
        <v>4.3860999999999999</v>
      </c>
      <c r="H146">
        <v>1.59</v>
      </c>
      <c r="I146" s="25">
        <f>ROUND(-0.363,10)</f>
        <v>-0.36299999999999999</v>
      </c>
      <c r="J146" s="14">
        <v>42649</v>
      </c>
      <c r="K146">
        <v>4.3590999999999998</v>
      </c>
      <c r="L146">
        <f t="shared" si="12"/>
        <v>1.8131686568220984</v>
      </c>
      <c r="M146" s="27">
        <f t="shared" si="11"/>
        <v>1.9530000000000001</v>
      </c>
      <c r="N146" s="34">
        <v>0</v>
      </c>
      <c r="O146">
        <v>0</v>
      </c>
      <c r="P146" s="7">
        <f t="shared" si="13"/>
        <v>0</v>
      </c>
      <c r="Q146" s="27">
        <f t="shared" si="14"/>
        <v>0</v>
      </c>
      <c r="R146">
        <f t="shared" si="15"/>
        <v>1.6788458147121719</v>
      </c>
    </row>
    <row r="147" spans="1:18" x14ac:dyDescent="0.3">
      <c r="A147" s="8">
        <v>42572</v>
      </c>
      <c r="B147" s="37">
        <v>1.61</v>
      </c>
      <c r="C147" s="18">
        <f>ROUND(-0.376,10)</f>
        <v>-0.376</v>
      </c>
      <c r="D147" s="28">
        <v>-2.6</v>
      </c>
      <c r="E147" s="31">
        <v>-0.5</v>
      </c>
      <c r="F147" s="14" t="s">
        <v>101</v>
      </c>
      <c r="G147" s="5">
        <v>4.3554000000000004</v>
      </c>
      <c r="H147">
        <v>1.61</v>
      </c>
      <c r="I147" s="25">
        <f>ROUND(-0.377,10)</f>
        <v>-0.377</v>
      </c>
      <c r="J147" s="16" t="s">
        <v>104</v>
      </c>
      <c r="K147">
        <v>4.3630000000000004</v>
      </c>
      <c r="L147">
        <f t="shared" si="12"/>
        <v>2.0264808089936723</v>
      </c>
      <c r="M147" s="27">
        <f t="shared" si="11"/>
        <v>1.9870000000000001</v>
      </c>
      <c r="N147" s="34">
        <v>-0.3</v>
      </c>
      <c r="O147">
        <v>0.4</v>
      </c>
      <c r="P147" s="7">
        <f t="shared" si="13"/>
        <v>0</v>
      </c>
      <c r="Q147" s="27">
        <f t="shared" si="14"/>
        <v>-1.0000000000000009E-3</v>
      </c>
      <c r="R147">
        <f t="shared" si="15"/>
        <v>1.6270288177823025</v>
      </c>
    </row>
    <row r="148" spans="1:18" x14ac:dyDescent="0.3">
      <c r="A148" s="8">
        <v>42621</v>
      </c>
      <c r="B148" s="37">
        <v>1.6</v>
      </c>
      <c r="C148" s="18">
        <f>ROUND(-0.382,10)</f>
        <v>-0.38200000000000001</v>
      </c>
      <c r="D148" s="28">
        <v>0.2</v>
      </c>
      <c r="E148" s="31">
        <v>1.35</v>
      </c>
      <c r="F148" s="14">
        <v>42622</v>
      </c>
      <c r="G148" s="5">
        <v>4.3345000000000002</v>
      </c>
      <c r="H148">
        <v>1.6</v>
      </c>
      <c r="I148" s="25">
        <f>ROUND(-0.38,10)</f>
        <v>-0.38</v>
      </c>
      <c r="J148" s="16" t="s">
        <v>107</v>
      </c>
      <c r="K148">
        <v>4.3167</v>
      </c>
      <c r="L148">
        <f t="shared" si="12"/>
        <v>1.8868134154605485</v>
      </c>
      <c r="M148" s="27">
        <f t="shared" si="11"/>
        <v>1.98</v>
      </c>
      <c r="N148" s="34">
        <v>-0.2</v>
      </c>
      <c r="O148">
        <v>0.34</v>
      </c>
      <c r="P148" s="7">
        <f t="shared" si="13"/>
        <v>0</v>
      </c>
      <c r="Q148" s="27">
        <f t="shared" si="14"/>
        <v>2.0000000000000018E-3</v>
      </c>
      <c r="R148">
        <f t="shared" si="15"/>
        <v>1.6431445866899688</v>
      </c>
    </row>
    <row r="149" spans="1:18" x14ac:dyDescent="0.3">
      <c r="A149" s="8">
        <v>42663</v>
      </c>
      <c r="B149" s="37">
        <v>1.64</v>
      </c>
      <c r="C149" s="18">
        <f>ROUND(-0.381,10)</f>
        <v>-0.38100000000000001</v>
      </c>
      <c r="D149" s="28">
        <v>0.35000000000000597</v>
      </c>
      <c r="E149" s="31">
        <v>4.9999999999994507E-2</v>
      </c>
      <c r="F149" s="14" t="s">
        <v>102</v>
      </c>
      <c r="G149" s="5">
        <v>4.3250999999999999</v>
      </c>
      <c r="H149">
        <v>1.64</v>
      </c>
      <c r="I149" s="25">
        <f>ROUND(-0.38,10)</f>
        <v>-0.38</v>
      </c>
      <c r="J149" s="16" t="s">
        <v>108</v>
      </c>
      <c r="K149">
        <v>4.3307000000000002</v>
      </c>
      <c r="L149">
        <f t="shared" si="12"/>
        <v>2.0493015102957552</v>
      </c>
      <c r="M149" s="27">
        <f t="shared" si="11"/>
        <v>2.02</v>
      </c>
      <c r="N149" s="34">
        <v>0</v>
      </c>
      <c r="O149">
        <v>0</v>
      </c>
      <c r="P149" s="7">
        <f t="shared" si="13"/>
        <v>0</v>
      </c>
      <c r="Q149" s="27">
        <f t="shared" si="14"/>
        <v>1.0000000000000009E-3</v>
      </c>
      <c r="R149">
        <f t="shared" si="15"/>
        <v>1.5589227706041995</v>
      </c>
    </row>
    <row r="150" spans="1:18" x14ac:dyDescent="0.3">
      <c r="A150" s="8">
        <v>42712</v>
      </c>
      <c r="B150" s="37">
        <v>1.6</v>
      </c>
      <c r="C150" s="18">
        <f>ROUND(-0.381,10)</f>
        <v>-0.38100000000000001</v>
      </c>
      <c r="D150" s="28">
        <v>0.2</v>
      </c>
      <c r="E150" s="31">
        <v>-1.4000000000000001</v>
      </c>
      <c r="F150" s="14">
        <v>42594</v>
      </c>
      <c r="G150" s="5">
        <v>4.4539999999999997</v>
      </c>
      <c r="H150">
        <v>1.6</v>
      </c>
      <c r="I150" s="25">
        <f>ROUND(-0.381,10)</f>
        <v>-0.38100000000000001</v>
      </c>
      <c r="J150" s="16" t="s">
        <v>109</v>
      </c>
      <c r="K150">
        <v>4.4450000000000003</v>
      </c>
      <c r="L150">
        <f t="shared" si="12"/>
        <v>1.935195243142541</v>
      </c>
      <c r="M150" s="27">
        <f t="shared" si="11"/>
        <v>1.9810000000000001</v>
      </c>
      <c r="N150" s="34">
        <v>0</v>
      </c>
      <c r="O150">
        <v>0</v>
      </c>
      <c r="P150" s="7">
        <f t="shared" si="13"/>
        <v>0</v>
      </c>
      <c r="Q150" s="27">
        <f t="shared" si="14"/>
        <v>0</v>
      </c>
      <c r="R150">
        <f t="shared" si="15"/>
        <v>1.6737993981105745</v>
      </c>
    </row>
    <row r="151" spans="1:18" x14ac:dyDescent="0.3">
      <c r="A151" s="8">
        <v>42754</v>
      </c>
      <c r="B151" s="37">
        <v>1.59</v>
      </c>
      <c r="C151" s="18">
        <f>ROUND(-0.38,10)</f>
        <v>-0.38</v>
      </c>
      <c r="D151" s="28">
        <v>0.750000000000006</v>
      </c>
      <c r="E151" s="31">
        <v>0.5</v>
      </c>
      <c r="F151" s="14" t="s">
        <v>110</v>
      </c>
      <c r="G151" s="5">
        <v>4.3699000000000003</v>
      </c>
      <c r="H151">
        <v>1.59</v>
      </c>
      <c r="I151" s="25">
        <f>ROUND(-0.38,10)</f>
        <v>-0.38</v>
      </c>
      <c r="J151" s="17" t="s">
        <v>115</v>
      </c>
      <c r="K151">
        <v>4.34</v>
      </c>
      <c r="L151">
        <f t="shared" si="12"/>
        <v>1.8145220316842456</v>
      </c>
      <c r="M151" s="27">
        <f t="shared" si="11"/>
        <v>1.9700000000000002</v>
      </c>
      <c r="N151" s="34">
        <v>0</v>
      </c>
      <c r="O151">
        <v>0</v>
      </c>
      <c r="P151" s="7">
        <f t="shared" si="13"/>
        <v>0</v>
      </c>
      <c r="Q151" s="27">
        <f t="shared" si="14"/>
        <v>0</v>
      </c>
      <c r="R151">
        <f t="shared" si="15"/>
        <v>1.6746206671678445</v>
      </c>
    </row>
    <row r="152" spans="1:18" x14ac:dyDescent="0.3">
      <c r="A152" s="8">
        <v>42803</v>
      </c>
      <c r="B152" s="37">
        <v>1.6</v>
      </c>
      <c r="C152" s="18">
        <f>ROUND(-0.38,10)</f>
        <v>-0.38</v>
      </c>
      <c r="D152" s="28">
        <v>0.15000000000000602</v>
      </c>
      <c r="E152" s="31">
        <v>0.2</v>
      </c>
      <c r="F152" s="14">
        <v>43011</v>
      </c>
      <c r="G152" s="5">
        <v>4.3258999999999999</v>
      </c>
      <c r="H152">
        <v>1.6</v>
      </c>
      <c r="I152" s="25">
        <f>ROUND(-0.379,10)</f>
        <v>-0.379</v>
      </c>
      <c r="J152" s="17" t="s">
        <v>116</v>
      </c>
      <c r="K152">
        <v>4.2981999999999996</v>
      </c>
      <c r="L152">
        <f t="shared" si="12"/>
        <v>1.8335289377093285</v>
      </c>
      <c r="M152" s="27">
        <f t="shared" si="11"/>
        <v>1.9790000000000001</v>
      </c>
      <c r="N152" s="34">
        <v>0</v>
      </c>
      <c r="O152">
        <v>0</v>
      </c>
      <c r="P152" s="7">
        <f t="shared" si="13"/>
        <v>0</v>
      </c>
      <c r="Q152" s="27">
        <f t="shared" si="14"/>
        <v>1.0000000000000009E-3</v>
      </c>
      <c r="R152">
        <f t="shared" si="15"/>
        <v>1.6409058791652018</v>
      </c>
    </row>
    <row r="153" spans="1:18" x14ac:dyDescent="0.3">
      <c r="A153" s="8">
        <v>42852</v>
      </c>
      <c r="B153" s="37">
        <v>1.58</v>
      </c>
      <c r="C153" s="18">
        <f>ROUND(-0.379,10)</f>
        <v>-0.379</v>
      </c>
      <c r="D153" s="28">
        <v>-1.7500000000000002</v>
      </c>
      <c r="E153" s="31">
        <v>-2.0500000000000003</v>
      </c>
      <c r="F153" s="14" t="s">
        <v>111</v>
      </c>
      <c r="G153" s="5">
        <v>4.2224000000000004</v>
      </c>
      <c r="H153">
        <v>1.59</v>
      </c>
      <c r="I153" s="25">
        <f>ROUND(-0.379,10)</f>
        <v>-0.379</v>
      </c>
      <c r="J153" s="13">
        <v>42830</v>
      </c>
      <c r="K153">
        <v>4.2107000000000001</v>
      </c>
      <c r="L153">
        <f t="shared" si="12"/>
        <v>1.9061640737113272</v>
      </c>
      <c r="M153" s="27">
        <f t="shared" si="11"/>
        <v>1.9690000000000001</v>
      </c>
      <c r="N153" s="34">
        <v>0</v>
      </c>
      <c r="O153">
        <v>0</v>
      </c>
      <c r="P153" s="7">
        <f t="shared" si="13"/>
        <v>1.0000000000000009E-2</v>
      </c>
      <c r="Q153" s="27">
        <f t="shared" si="14"/>
        <v>0</v>
      </c>
      <c r="R153">
        <f t="shared" si="15"/>
        <v>1.6353983553185156</v>
      </c>
    </row>
    <row r="154" spans="1:18" x14ac:dyDescent="0.3">
      <c r="A154" s="10">
        <v>42894</v>
      </c>
      <c r="B154" s="38">
        <v>1.6</v>
      </c>
      <c r="C154" s="18">
        <f t="shared" ref="C154:C155" si="16">ROUND(-0.379,10)</f>
        <v>-0.379</v>
      </c>
      <c r="D154" s="30">
        <v>-0.59999823570251465</v>
      </c>
      <c r="E154" s="33">
        <v>-1.7000019550323486</v>
      </c>
      <c r="F154" s="14">
        <v>42984</v>
      </c>
      <c r="G154" s="5">
        <v>4.1902999999999997</v>
      </c>
      <c r="H154">
        <v>1.6</v>
      </c>
      <c r="I154" s="25">
        <f t="shared" ref="I154:I155" si="17">ROUND(-0.379,10)</f>
        <v>-0.379</v>
      </c>
      <c r="J154" s="17" t="s">
        <v>117</v>
      </c>
      <c r="K154">
        <v>4.2183999999999999</v>
      </c>
      <c r="L154">
        <f t="shared" si="12"/>
        <v>2.1303520158542582</v>
      </c>
      <c r="M154" s="27">
        <f t="shared" si="11"/>
        <v>1.9790000000000001</v>
      </c>
      <c r="N154" s="35">
        <v>0</v>
      </c>
      <c r="O154">
        <v>0</v>
      </c>
      <c r="P154" s="7">
        <f t="shared" si="13"/>
        <v>0</v>
      </c>
      <c r="Q154" s="27">
        <f t="shared" si="14"/>
        <v>0</v>
      </c>
      <c r="R154">
        <f t="shared" si="15"/>
        <v>1.6050080769758126</v>
      </c>
    </row>
    <row r="155" spans="1:18" x14ac:dyDescent="0.3">
      <c r="A155" s="10">
        <v>42936</v>
      </c>
      <c r="B155" s="38">
        <v>1.6</v>
      </c>
      <c r="C155" s="18">
        <f t="shared" si="16"/>
        <v>-0.379</v>
      </c>
      <c r="D155" s="30">
        <v>0.45000314712524414</v>
      </c>
      <c r="E155" s="33">
        <v>0.40000081062316895</v>
      </c>
      <c r="F155" s="14" t="s">
        <v>112</v>
      </c>
      <c r="G155" s="5">
        <v>4.2363999999999997</v>
      </c>
      <c r="H155">
        <v>1.6</v>
      </c>
      <c r="I155" s="25">
        <f t="shared" si="17"/>
        <v>-0.379</v>
      </c>
      <c r="J155" s="17" t="s">
        <v>118</v>
      </c>
      <c r="K155">
        <v>4.2492999999999999</v>
      </c>
      <c r="L155">
        <f t="shared" si="12"/>
        <v>2.0478511981769154</v>
      </c>
      <c r="M155" s="27">
        <f t="shared" si="11"/>
        <v>1.9790000000000001</v>
      </c>
      <c r="N155" s="35">
        <v>0</v>
      </c>
      <c r="O155">
        <v>-0.08</v>
      </c>
      <c r="P155" s="7">
        <f t="shared" si="13"/>
        <v>0</v>
      </c>
      <c r="Q155" s="27">
        <f t="shared" si="14"/>
        <v>0</v>
      </c>
      <c r="R155">
        <f t="shared" si="15"/>
        <v>1.6173409721978242</v>
      </c>
    </row>
    <row r="156" spans="1:18" x14ac:dyDescent="0.3">
      <c r="A156" s="10">
        <v>42985</v>
      </c>
      <c r="B156" s="38">
        <v>1.59</v>
      </c>
      <c r="C156" s="18">
        <f>ROUND(-0.379,10)</f>
        <v>-0.379</v>
      </c>
      <c r="D156" s="30">
        <v>-1.4999985694885254</v>
      </c>
      <c r="E156" s="33">
        <v>-1.5500009059906006</v>
      </c>
      <c r="F156" s="14">
        <v>42956</v>
      </c>
      <c r="G156" s="5">
        <v>4.2534000000000001</v>
      </c>
      <c r="H156">
        <v>1.6</v>
      </c>
      <c r="I156" s="25">
        <f>ROUND(-0.379,10)</f>
        <v>-0.379</v>
      </c>
      <c r="J156" s="17" t="s">
        <v>119</v>
      </c>
      <c r="K156">
        <v>4.2760999999999996</v>
      </c>
      <c r="L156">
        <f t="shared" si="12"/>
        <v>2.0995347968912772</v>
      </c>
      <c r="M156" s="27">
        <f t="shared" si="11"/>
        <v>1.9790000000000001</v>
      </c>
      <c r="N156" s="35">
        <v>0</v>
      </c>
      <c r="O156">
        <v>0</v>
      </c>
      <c r="P156" s="7">
        <f t="shared" si="13"/>
        <v>1.0000000000000009E-2</v>
      </c>
      <c r="Q156" s="27">
        <f t="shared" si="14"/>
        <v>0</v>
      </c>
      <c r="R156">
        <f t="shared" si="15"/>
        <v>1.6218550533153424</v>
      </c>
    </row>
    <row r="157" spans="1:18" x14ac:dyDescent="0.3">
      <c r="A157" s="10">
        <v>43034</v>
      </c>
      <c r="B157" s="38">
        <v>1.57</v>
      </c>
      <c r="C157" s="18">
        <f t="shared" ref="C157" si="18">ROUND(-0.379,10)</f>
        <v>-0.379</v>
      </c>
      <c r="D157" s="30">
        <v>0</v>
      </c>
      <c r="E157" s="33">
        <v>5.0002336502075195E-2</v>
      </c>
      <c r="F157" s="14" t="s">
        <v>113</v>
      </c>
      <c r="G157" s="5">
        <v>4.2462</v>
      </c>
      <c r="H157">
        <v>1.58</v>
      </c>
      <c r="I157" s="25">
        <f t="shared" ref="I157" si="19">ROUND(-0.379,10)</f>
        <v>-0.379</v>
      </c>
      <c r="J157" s="13">
        <v>42805</v>
      </c>
      <c r="K157">
        <v>4.2382999999999997</v>
      </c>
      <c r="L157">
        <f t="shared" si="12"/>
        <v>1.9168293695069156</v>
      </c>
      <c r="M157" s="27">
        <f t="shared" si="11"/>
        <v>1.9590000000000001</v>
      </c>
      <c r="N157" s="35">
        <v>0</v>
      </c>
      <c r="O157">
        <v>0</v>
      </c>
      <c r="P157" s="7">
        <f t="shared" si="13"/>
        <v>1.0000000000000009E-2</v>
      </c>
      <c r="Q157" s="27">
        <f t="shared" si="14"/>
        <v>0</v>
      </c>
      <c r="R157">
        <f t="shared" si="15"/>
        <v>1.6644367701307579</v>
      </c>
    </row>
    <row r="158" spans="1:18" x14ac:dyDescent="0.3">
      <c r="A158" s="10">
        <v>43083</v>
      </c>
      <c r="B158" s="38">
        <v>1.6</v>
      </c>
      <c r="C158" s="18">
        <f>ROUND(-0.379,10)</f>
        <v>-0.379</v>
      </c>
      <c r="D158" s="30">
        <v>0.95000267028808594</v>
      </c>
      <c r="E158" s="33">
        <v>0.70000290870666504</v>
      </c>
      <c r="F158" s="13" t="s">
        <v>114</v>
      </c>
      <c r="G158" s="6">
        <v>4.2167000000000003</v>
      </c>
      <c r="H158">
        <v>1.6</v>
      </c>
      <c r="I158" s="25">
        <f>ROUND(-0.379,10)</f>
        <v>-0.379</v>
      </c>
      <c r="J158" s="17" t="s">
        <v>120</v>
      </c>
      <c r="K158">
        <v>4.1974999999999998</v>
      </c>
      <c r="L158">
        <f t="shared" si="12"/>
        <v>1.8756529026907898</v>
      </c>
      <c r="M158" s="27">
        <f t="shared" si="11"/>
        <v>1.9790000000000001</v>
      </c>
      <c r="N158" s="35">
        <v>0</v>
      </c>
      <c r="O158">
        <v>0.96</v>
      </c>
      <c r="P158" s="7">
        <f t="shared" si="13"/>
        <v>0</v>
      </c>
      <c r="Q158" s="27">
        <f t="shared" si="14"/>
        <v>0</v>
      </c>
      <c r="R158">
        <f t="shared" si="15"/>
        <v>1.6120872352712516</v>
      </c>
    </row>
    <row r="159" spans="1:18" x14ac:dyDescent="0.3">
      <c r="A159" s="10">
        <v>43125</v>
      </c>
      <c r="B159" s="38">
        <v>1.54</v>
      </c>
      <c r="C159" s="18">
        <f>ROUND(-0.377,10)</f>
        <v>-0.377</v>
      </c>
      <c r="D159" s="29">
        <v>1.899999</v>
      </c>
      <c r="E159" s="32">
        <v>2.5499999999999998</v>
      </c>
      <c r="F159" s="13" t="s">
        <v>121</v>
      </c>
      <c r="G159" s="6">
        <v>4.1421999999999999</v>
      </c>
      <c r="H159">
        <v>1.53</v>
      </c>
      <c r="I159" s="25">
        <f>ROUND(-0.377,10)</f>
        <v>-0.377</v>
      </c>
      <c r="J159" s="13">
        <v>43133</v>
      </c>
      <c r="K159">
        <v>4.1540999999999997</v>
      </c>
      <c r="L159">
        <f t="shared" si="12"/>
        <v>1.9719638780740938</v>
      </c>
      <c r="M159" s="27">
        <f t="shared" si="11"/>
        <v>1.907</v>
      </c>
      <c r="N159" s="35">
        <v>-0.20000040531158447</v>
      </c>
      <c r="O159">
        <v>0</v>
      </c>
      <c r="P159" s="7">
        <f t="shared" si="13"/>
        <v>-1.0000000000000009E-2</v>
      </c>
      <c r="Q159" s="27">
        <f t="shared" si="14"/>
        <v>0</v>
      </c>
      <c r="R159">
        <f t="shared" si="15"/>
        <v>1.7592919199924077</v>
      </c>
    </row>
    <row r="160" spans="1:18" x14ac:dyDescent="0.3">
      <c r="A160" s="10">
        <v>43167</v>
      </c>
      <c r="B160" s="38">
        <v>1.55</v>
      </c>
      <c r="C160" s="18">
        <f t="shared" ref="C160" si="20">ROUND(-0.379,10)</f>
        <v>-0.379</v>
      </c>
      <c r="D160" s="29">
        <v>-1.85</v>
      </c>
      <c r="E160" s="32">
        <v>-3.04</v>
      </c>
      <c r="F160" s="13">
        <v>43346</v>
      </c>
      <c r="G160" s="6">
        <v>4.2018000000000004</v>
      </c>
      <c r="H160">
        <v>1.55</v>
      </c>
      <c r="I160" s="25">
        <f t="shared" ref="I160" si="21">ROUND(-0.379,10)</f>
        <v>-0.379</v>
      </c>
      <c r="J160" s="17" t="s">
        <v>128</v>
      </c>
      <c r="K160">
        <v>4.2172999999999998</v>
      </c>
      <c r="L160">
        <f t="shared" si="12"/>
        <v>2.0123826421003446</v>
      </c>
      <c r="M160" s="27">
        <f t="shared" si="11"/>
        <v>1.929</v>
      </c>
      <c r="N160" s="35">
        <v>0</v>
      </c>
      <c r="O160">
        <v>0</v>
      </c>
      <c r="P160" s="7">
        <f t="shared" si="13"/>
        <v>0</v>
      </c>
      <c r="Q160" s="27">
        <f t="shared" si="14"/>
        <v>0</v>
      </c>
      <c r="R160">
        <f t="shared" si="15"/>
        <v>1.7244610928661408</v>
      </c>
    </row>
    <row r="161" spans="1:18" x14ac:dyDescent="0.3">
      <c r="A161" s="10">
        <v>43216</v>
      </c>
      <c r="B161" s="38">
        <v>1.56</v>
      </c>
      <c r="C161" s="18">
        <f>ROUND(-0.38,10)</f>
        <v>-0.38</v>
      </c>
      <c r="D161" s="29">
        <v>-0.1</v>
      </c>
      <c r="E161" s="32">
        <v>-0.12</v>
      </c>
      <c r="F161" s="13" t="s">
        <v>122</v>
      </c>
      <c r="G161" s="6">
        <v>4.2161</v>
      </c>
      <c r="H161">
        <v>1.56</v>
      </c>
      <c r="I161" s="25">
        <f>ROUND(-0.379,10)</f>
        <v>-0.379</v>
      </c>
      <c r="J161" s="13">
        <v>43194</v>
      </c>
      <c r="K161">
        <v>4.2035</v>
      </c>
      <c r="L161">
        <f t="shared" si="12"/>
        <v>1.87122203249224</v>
      </c>
      <c r="M161" s="27">
        <f t="shared" si="11"/>
        <v>1.9390000000000001</v>
      </c>
      <c r="N161" s="35">
        <v>0</v>
      </c>
      <c r="O161">
        <v>0</v>
      </c>
      <c r="P161" s="7">
        <f t="shared" si="13"/>
        <v>0</v>
      </c>
      <c r="Q161" s="27">
        <f t="shared" si="14"/>
        <v>1.0000000000000009E-3</v>
      </c>
      <c r="R161">
        <f t="shared" si="15"/>
        <v>1.703592807919583</v>
      </c>
    </row>
    <row r="162" spans="1:18" x14ac:dyDescent="0.3">
      <c r="A162" s="10">
        <v>43265</v>
      </c>
      <c r="B162" s="38">
        <v>1.56</v>
      </c>
      <c r="C162" s="18">
        <f>ROUND(-0.379,10)</f>
        <v>-0.379</v>
      </c>
      <c r="D162" s="29">
        <v>0.55000199999999999</v>
      </c>
      <c r="E162" s="32">
        <v>0.86</v>
      </c>
      <c r="F162" s="13" t="s">
        <v>123</v>
      </c>
      <c r="G162" s="6">
        <v>4.2807000000000004</v>
      </c>
      <c r="H162">
        <v>1.56</v>
      </c>
      <c r="I162" s="25">
        <f>ROUND(-0.38,10)</f>
        <v>-0.38</v>
      </c>
      <c r="J162" s="15" t="s">
        <v>129</v>
      </c>
      <c r="K162">
        <v>4.3148</v>
      </c>
      <c r="L162">
        <f t="shared" si="12"/>
        <v>2.1196778921646047</v>
      </c>
      <c r="M162" s="27">
        <f t="shared" si="11"/>
        <v>1.94</v>
      </c>
      <c r="N162" s="35">
        <v>0.80000162124633789</v>
      </c>
      <c r="O162">
        <v>-0.46</v>
      </c>
      <c r="P162" s="7">
        <f t="shared" si="13"/>
        <v>0</v>
      </c>
      <c r="Q162" s="27">
        <f t="shared" si="14"/>
        <v>-1.0000000000000009E-3</v>
      </c>
      <c r="R162">
        <f t="shared" si="15"/>
        <v>1.7217012929587918</v>
      </c>
    </row>
    <row r="163" spans="1:18" x14ac:dyDescent="0.3">
      <c r="A163" s="10">
        <v>43307</v>
      </c>
      <c r="B163" s="38">
        <v>1.55</v>
      </c>
      <c r="C163" s="18">
        <f>ROUND(-0.378,10)</f>
        <v>-0.378</v>
      </c>
      <c r="D163" s="29">
        <v>-0.5</v>
      </c>
      <c r="E163" s="32">
        <v>-0.70499999999999996</v>
      </c>
      <c r="F163" s="13" t="s">
        <v>124</v>
      </c>
      <c r="G163" s="6">
        <v>4.2918000000000003</v>
      </c>
      <c r="H163">
        <v>1.55</v>
      </c>
      <c r="I163" s="25">
        <f>ROUND(-0.376,10)</f>
        <v>-0.376</v>
      </c>
      <c r="J163" s="13">
        <v>43167</v>
      </c>
      <c r="K163">
        <v>4.2611999999999997</v>
      </c>
      <c r="L163">
        <f t="shared" si="12"/>
        <v>1.7639630951750942</v>
      </c>
      <c r="M163" s="27">
        <f t="shared" si="11"/>
        <v>1.9260000000000002</v>
      </c>
      <c r="N163" s="35">
        <v>0</v>
      </c>
      <c r="O163">
        <v>0</v>
      </c>
      <c r="P163" s="7">
        <f t="shared" si="13"/>
        <v>0</v>
      </c>
      <c r="Q163" s="27">
        <f t="shared" si="14"/>
        <v>2.0000000000000018E-3</v>
      </c>
      <c r="R163">
        <f t="shared" si="15"/>
        <v>1.7500669789190126</v>
      </c>
    </row>
    <row r="164" spans="1:18" x14ac:dyDescent="0.3">
      <c r="A164" s="10">
        <v>43356</v>
      </c>
      <c r="B164" s="38">
        <v>1.55</v>
      </c>
      <c r="C164" s="18">
        <f>ROUND(-0.377,10)</f>
        <v>-0.377</v>
      </c>
      <c r="D164" s="29">
        <v>0.5</v>
      </c>
      <c r="E164" s="32">
        <v>0.91999799999999998</v>
      </c>
      <c r="F164" s="13" t="s">
        <v>125</v>
      </c>
      <c r="G164" s="6">
        <v>4.3048999999999999</v>
      </c>
      <c r="H164">
        <v>1.55</v>
      </c>
      <c r="I164" s="25">
        <f>ROUND(-0.376,10)</f>
        <v>-0.376</v>
      </c>
      <c r="J164" s="15" t="s">
        <v>130</v>
      </c>
      <c r="K164">
        <v>4.2946</v>
      </c>
      <c r="L164">
        <f t="shared" si="12"/>
        <v>1.871753295109102</v>
      </c>
      <c r="M164" s="27">
        <f t="shared" si="11"/>
        <v>1.9260000000000002</v>
      </c>
      <c r="N164" s="35">
        <v>0</v>
      </c>
      <c r="O164">
        <v>0</v>
      </c>
      <c r="P164" s="7">
        <f t="shared" si="13"/>
        <v>0</v>
      </c>
      <c r="Q164" s="27">
        <f t="shared" si="14"/>
        <v>1.0000000000000009E-3</v>
      </c>
      <c r="R164">
        <f t="shared" si="15"/>
        <v>1.753749267296103</v>
      </c>
    </row>
    <row r="165" spans="1:18" x14ac:dyDescent="0.3">
      <c r="A165" s="9">
        <v>43398</v>
      </c>
      <c r="B165" s="16">
        <v>1.55</v>
      </c>
      <c r="C165" s="18">
        <f>ROUND(-0.376,10)</f>
        <v>-0.376</v>
      </c>
      <c r="D165" s="29">
        <v>-0.255</v>
      </c>
      <c r="E165" s="32">
        <v>-0.51500000000000001</v>
      </c>
      <c r="F165" s="13" t="s">
        <v>126</v>
      </c>
      <c r="G165" s="6">
        <v>4.3177000000000003</v>
      </c>
      <c r="H165">
        <v>1.55</v>
      </c>
      <c r="I165" s="25">
        <f>ROUND(-0.376,10)</f>
        <v>-0.376</v>
      </c>
      <c r="J165" s="13">
        <v>43142</v>
      </c>
      <c r="K165">
        <v>4.3201999999999998</v>
      </c>
      <c r="L165">
        <f t="shared" si="12"/>
        <v>1.9391081372556411</v>
      </c>
      <c r="M165" s="27">
        <f t="shared" si="11"/>
        <v>1.9260000000000002</v>
      </c>
      <c r="N165" s="35">
        <v>0</v>
      </c>
      <c r="O165">
        <v>0.55000000000000004</v>
      </c>
      <c r="P165" s="7">
        <f t="shared" si="13"/>
        <v>0</v>
      </c>
      <c r="Q165" s="27">
        <f t="shared" si="14"/>
        <v>0</v>
      </c>
      <c r="R165">
        <f t="shared" si="15"/>
        <v>1.7573364209972211</v>
      </c>
    </row>
    <row r="166" spans="1:18" x14ac:dyDescent="0.3">
      <c r="A166" s="9">
        <v>43447</v>
      </c>
      <c r="B166" s="16">
        <v>1.54</v>
      </c>
      <c r="C166" s="18">
        <f t="shared" ref="C166" si="22">ROUND(-0.378,10)</f>
        <v>-0.378</v>
      </c>
      <c r="D166" s="29">
        <v>-0.5</v>
      </c>
      <c r="E166" s="32">
        <v>-1.2</v>
      </c>
      <c r="F166" s="13" t="s">
        <v>127</v>
      </c>
      <c r="G166" s="6">
        <v>4.2973999999999997</v>
      </c>
      <c r="H166">
        <v>1.53</v>
      </c>
      <c r="I166" s="25">
        <f t="shared" ref="I166" si="23">ROUND(-0.378,10)</f>
        <v>-0.378</v>
      </c>
      <c r="J166" s="15" t="s">
        <v>131</v>
      </c>
      <c r="K166">
        <v>4.2850999999999999</v>
      </c>
      <c r="L166">
        <f t="shared" si="12"/>
        <v>1.8430916262697137</v>
      </c>
      <c r="M166" s="27">
        <f t="shared" si="11"/>
        <v>1.9079999999999999</v>
      </c>
      <c r="N166" s="35">
        <v>-0.90000033378601074</v>
      </c>
      <c r="O166">
        <v>-0.51</v>
      </c>
      <c r="P166" s="7">
        <f t="shared" si="13"/>
        <v>-1.0000000000000009E-2</v>
      </c>
      <c r="Q166" s="27">
        <f t="shared" si="14"/>
        <v>0</v>
      </c>
      <c r="R166">
        <f t="shared" si="15"/>
        <v>1.8050825413230915</v>
      </c>
    </row>
    <row r="167" spans="1:18" x14ac:dyDescent="0.3">
      <c r="A167" s="9">
        <v>43489</v>
      </c>
      <c r="B167" s="16">
        <v>1.52</v>
      </c>
      <c r="C167" s="18">
        <f>ROUND(-0.375,10)</f>
        <v>-0.375</v>
      </c>
      <c r="D167" s="29">
        <v>-0.4</v>
      </c>
      <c r="E167" s="32">
        <v>-0.8</v>
      </c>
      <c r="F167" s="13" t="s">
        <v>132</v>
      </c>
      <c r="G167" s="6">
        <v>4.2910000000000004</v>
      </c>
      <c r="H167">
        <v>1.52</v>
      </c>
      <c r="I167" s="18">
        <f>ROUND(-0.376,10)</f>
        <v>-0.376</v>
      </c>
      <c r="J167" s="13">
        <v>43498</v>
      </c>
      <c r="K167">
        <v>4.2739000000000003</v>
      </c>
      <c r="L167">
        <f t="shared" si="12"/>
        <v>1.8055760400691037</v>
      </c>
      <c r="M167" s="27">
        <f t="shared" si="11"/>
        <v>1.8959999999999999</v>
      </c>
      <c r="N167" s="35">
        <v>0</v>
      </c>
      <c r="O167">
        <v>0</v>
      </c>
      <c r="P167" s="7">
        <f t="shared" si="13"/>
        <v>0</v>
      </c>
      <c r="Q167" s="27">
        <f t="shared" si="14"/>
        <v>-1.0000000000000009E-3</v>
      </c>
      <c r="R167">
        <f t="shared" si="15"/>
        <v>1.8314418772551775</v>
      </c>
    </row>
    <row r="168" spans="1:18" x14ac:dyDescent="0.3">
      <c r="A168" s="9">
        <v>43531</v>
      </c>
      <c r="B168" s="16">
        <v>1.56</v>
      </c>
      <c r="C168" s="18">
        <f>ROUND(-0.375,10)</f>
        <v>-0.375</v>
      </c>
      <c r="D168" s="29">
        <v>-0.2</v>
      </c>
      <c r="E168" s="32">
        <v>-0.55000000000000004</v>
      </c>
      <c r="F168" s="13">
        <v>43680</v>
      </c>
      <c r="G168" s="6">
        <v>4.3002000000000002</v>
      </c>
      <c r="H168">
        <v>1.56</v>
      </c>
      <c r="I168" s="18">
        <f>ROUND(-0.375,10)</f>
        <v>-0.375</v>
      </c>
      <c r="J168" s="15" t="s">
        <v>136</v>
      </c>
      <c r="K168">
        <v>4.3048999999999999</v>
      </c>
      <c r="L168">
        <f t="shared" si="12"/>
        <v>1.9597372324980458</v>
      </c>
      <c r="M168" s="27">
        <f t="shared" si="11"/>
        <v>1.9350000000000001</v>
      </c>
      <c r="N168" s="35">
        <v>0</v>
      </c>
      <c r="O168">
        <v>0</v>
      </c>
      <c r="P168" s="7">
        <f t="shared" si="13"/>
        <v>0</v>
      </c>
      <c r="Q168" s="27">
        <f t="shared" si="14"/>
        <v>0</v>
      </c>
      <c r="R168">
        <f t="shared" si="15"/>
        <v>1.727113278487372</v>
      </c>
    </row>
    <row r="169" spans="1:18" x14ac:dyDescent="0.3">
      <c r="A169" s="9">
        <v>43565</v>
      </c>
      <c r="B169" s="16">
        <v>1.55</v>
      </c>
      <c r="C169" s="18">
        <f t="shared" ref="C169" si="24">ROUND(-0.378,10)</f>
        <v>-0.378</v>
      </c>
      <c r="D169" s="29">
        <v>-0.5</v>
      </c>
      <c r="E169" s="32">
        <v>-1.2</v>
      </c>
      <c r="F169" s="13">
        <v>43773</v>
      </c>
      <c r="G169" s="6">
        <v>4.2830000000000004</v>
      </c>
      <c r="H169">
        <v>1.55</v>
      </c>
      <c r="I169" s="18">
        <f t="shared" ref="I169" si="25">ROUND(-0.378,10)</f>
        <v>-0.378</v>
      </c>
      <c r="J169" s="15" t="s">
        <v>137</v>
      </c>
      <c r="K169">
        <v>4.2786</v>
      </c>
      <c r="L169">
        <f t="shared" si="12"/>
        <v>1.9047240769635247</v>
      </c>
      <c r="M169" s="27">
        <f t="shared" si="11"/>
        <v>1.9279999999999999</v>
      </c>
      <c r="N169" s="35">
        <v>0.10000169277191162</v>
      </c>
      <c r="O169">
        <v>0.5</v>
      </c>
      <c r="P169" s="7">
        <f t="shared" si="13"/>
        <v>0</v>
      </c>
      <c r="Q169" s="27">
        <f t="shared" si="14"/>
        <v>0</v>
      </c>
      <c r="R169">
        <f t="shared" si="15"/>
        <v>1.7475872641100525</v>
      </c>
    </row>
    <row r="170" spans="1:18" x14ac:dyDescent="0.3">
      <c r="A170" s="9">
        <v>43622</v>
      </c>
      <c r="B170" s="16">
        <v>1.59</v>
      </c>
      <c r="C170" s="18">
        <f>ROUND(-0.392,10)</f>
        <v>-0.39200000000000002</v>
      </c>
      <c r="D170" s="29">
        <v>0.400001</v>
      </c>
      <c r="E170" s="32">
        <v>0.25</v>
      </c>
      <c r="F170" s="13">
        <v>43652</v>
      </c>
      <c r="G170" s="6">
        <v>4.2713999999999999</v>
      </c>
      <c r="H170">
        <v>1.59</v>
      </c>
      <c r="I170" s="18">
        <f>ROUND(-0.391,10)</f>
        <v>-0.39100000000000001</v>
      </c>
      <c r="J170" s="15" t="s">
        <v>138</v>
      </c>
      <c r="K170">
        <v>4.2534000000000001</v>
      </c>
      <c r="L170">
        <f t="shared" si="12"/>
        <v>1.885369135212281</v>
      </c>
      <c r="M170" s="27">
        <f t="shared" si="11"/>
        <v>1.9810000000000001</v>
      </c>
      <c r="N170" s="35">
        <v>0.20000040531158447</v>
      </c>
      <c r="O170">
        <v>0.5</v>
      </c>
      <c r="P170" s="7">
        <f t="shared" si="13"/>
        <v>0</v>
      </c>
      <c r="Q170" s="27">
        <f t="shared" si="14"/>
        <v>1.0000000000000009E-3</v>
      </c>
      <c r="R170">
        <f t="shared" si="15"/>
        <v>1.64857926044943</v>
      </c>
    </row>
    <row r="171" spans="1:18" x14ac:dyDescent="0.3">
      <c r="A171" s="12">
        <v>43671</v>
      </c>
      <c r="B171" s="17">
        <v>1.59</v>
      </c>
      <c r="C171" s="18">
        <f>ROUND(-0.413,10)</f>
        <v>-0.41299999999999998</v>
      </c>
      <c r="D171" s="29">
        <v>2.5000040000000001</v>
      </c>
      <c r="E171" s="32">
        <v>3.7999990000000001</v>
      </c>
      <c r="F171" s="13" t="s">
        <v>133</v>
      </c>
      <c r="G171" s="6">
        <v>4.2670000000000003</v>
      </c>
      <c r="H171">
        <v>1.58</v>
      </c>
      <c r="I171" s="18">
        <f>ROUND(-0.405,10)</f>
        <v>-0.40500000000000003</v>
      </c>
      <c r="J171" s="13">
        <v>43504</v>
      </c>
      <c r="K171">
        <v>4.3014000000000001</v>
      </c>
      <c r="L171">
        <f t="shared" si="12"/>
        <v>2.1668319410405972</v>
      </c>
      <c r="M171" s="27">
        <f t="shared" si="11"/>
        <v>1.9850000000000001</v>
      </c>
      <c r="N171" s="35">
        <v>1.9999979999999999</v>
      </c>
      <c r="O171">
        <v>3.41</v>
      </c>
      <c r="P171" s="7">
        <f t="shared" si="13"/>
        <v>-1.0000000000000009E-2</v>
      </c>
      <c r="Q171" s="27">
        <f t="shared" si="14"/>
        <v>7.9999999999999516E-3</v>
      </c>
      <c r="R171">
        <f t="shared" si="15"/>
        <v>1.6700976528034954</v>
      </c>
    </row>
    <row r="172" spans="1:18" x14ac:dyDescent="0.3">
      <c r="A172" s="12">
        <v>43720</v>
      </c>
      <c r="B172" s="17">
        <v>1.6</v>
      </c>
      <c r="C172" s="18">
        <f>ROUND(-0.427,10)</f>
        <v>-0.42699999999999999</v>
      </c>
      <c r="D172" s="29">
        <v>7.4999989999999999</v>
      </c>
      <c r="E172" s="32">
        <v>7.550001</v>
      </c>
      <c r="F172" s="13" t="s">
        <v>140</v>
      </c>
      <c r="G172" s="6">
        <v>4.3338999999999999</v>
      </c>
      <c r="H172">
        <v>1.6</v>
      </c>
      <c r="I172" s="18">
        <f>ROUND(-0.425,10)</f>
        <v>-0.42499999999999999</v>
      </c>
      <c r="J172" s="15" t="s">
        <v>141</v>
      </c>
      <c r="K172">
        <v>4.3574999999999999</v>
      </c>
      <c r="L172">
        <f t="shared" si="12"/>
        <v>2.1479794266688472</v>
      </c>
      <c r="M172" s="27">
        <f t="shared" si="11"/>
        <v>2.0249999999999999</v>
      </c>
      <c r="N172" s="35">
        <v>2.8999980000000001</v>
      </c>
      <c r="O172">
        <v>3.44</v>
      </c>
      <c r="P172" s="7">
        <f t="shared" si="13"/>
        <v>0</v>
      </c>
      <c r="Q172" s="27">
        <f t="shared" si="14"/>
        <v>2.0000000000000018E-3</v>
      </c>
      <c r="R172">
        <f t="shared" si="15"/>
        <v>1.6429930489597755</v>
      </c>
    </row>
    <row r="173" spans="1:18" x14ac:dyDescent="0.3">
      <c r="A173" s="12">
        <v>43762</v>
      </c>
      <c r="B173" s="17">
        <v>1.58</v>
      </c>
      <c r="C173" s="18">
        <f>ROUND(-0.494,10)</f>
        <v>-0.49399999999999999</v>
      </c>
      <c r="D173" s="29">
        <v>0</v>
      </c>
      <c r="E173" s="32">
        <v>0.19999700000000001</v>
      </c>
      <c r="F173" s="13" t="s">
        <v>134</v>
      </c>
      <c r="G173" s="6">
        <v>4.2777000000000003</v>
      </c>
      <c r="H173">
        <v>1.58</v>
      </c>
      <c r="I173" s="18">
        <f>ROUND(-0.503,10)</f>
        <v>-0.503</v>
      </c>
      <c r="J173" s="13">
        <v>43507</v>
      </c>
      <c r="K173">
        <v>4.2534999999999998</v>
      </c>
      <c r="L173">
        <f t="shared" si="12"/>
        <v>1.9545259133565187</v>
      </c>
      <c r="M173" s="27">
        <f t="shared" si="11"/>
        <v>2.0830000000000002</v>
      </c>
      <c r="N173" s="35">
        <v>0.400001</v>
      </c>
      <c r="O173">
        <v>-0.06</v>
      </c>
      <c r="P173" s="7">
        <f t="shared" si="13"/>
        <v>0</v>
      </c>
      <c r="Q173" s="27">
        <f t="shared" si="14"/>
        <v>-9.000000000000008E-3</v>
      </c>
      <c r="R173">
        <f t="shared" si="15"/>
        <v>1.673007469259554</v>
      </c>
    </row>
    <row r="174" spans="1:18" x14ac:dyDescent="0.3">
      <c r="A174" s="11">
        <v>43811</v>
      </c>
      <c r="B174" s="17">
        <v>1.58</v>
      </c>
      <c r="C174" s="18">
        <f>ROUND(-0.487,10)</f>
        <v>-0.48699999999999999</v>
      </c>
      <c r="D174" s="29">
        <v>0.99999899999999997</v>
      </c>
      <c r="E174" s="32">
        <v>0.88000299999999998</v>
      </c>
      <c r="F174" s="13" t="s">
        <v>135</v>
      </c>
      <c r="G174" s="6">
        <v>4.2725999999999997</v>
      </c>
      <c r="H174">
        <v>1.58</v>
      </c>
      <c r="I174" s="18">
        <f>ROUND(-0.491,10)</f>
        <v>-0.49099999999999999</v>
      </c>
      <c r="J174" s="15" t="s">
        <v>139</v>
      </c>
      <c r="K174">
        <v>4.2592999999999996</v>
      </c>
      <c r="L174">
        <f t="shared" si="12"/>
        <v>2.0003982659989545</v>
      </c>
      <c r="M174" s="27">
        <f t="shared" si="11"/>
        <v>2.0710000000000002</v>
      </c>
      <c r="N174" s="35">
        <v>0</v>
      </c>
      <c r="O174">
        <v>0.02</v>
      </c>
      <c r="P174" s="7">
        <f t="shared" si="13"/>
        <v>0</v>
      </c>
      <c r="Q174" s="27">
        <f t="shared" si="14"/>
        <v>-4.0000000000000036E-3</v>
      </c>
      <c r="R174">
        <f t="shared" si="15"/>
        <v>1.6716249242856855</v>
      </c>
    </row>
    <row r="175" spans="1:18" x14ac:dyDescent="0.3">
      <c r="A175" s="11">
        <v>43853</v>
      </c>
      <c r="B175" s="17">
        <v>1.54</v>
      </c>
      <c r="C175" s="18">
        <f>ROUND(-0.498, 10)</f>
        <v>-0.498</v>
      </c>
      <c r="D175" s="29">
        <v>-1.1000000000000001</v>
      </c>
      <c r="E175" s="32">
        <v>-1</v>
      </c>
      <c r="F175" s="13" t="s">
        <v>142</v>
      </c>
      <c r="G175" s="6">
        <v>4.2565</v>
      </c>
      <c r="H175">
        <v>1.54</v>
      </c>
      <c r="I175" s="18">
        <f>ROUND(-0.503, 10)</f>
        <v>-0.503</v>
      </c>
      <c r="J175" s="15" t="s">
        <v>143</v>
      </c>
      <c r="K175">
        <v>4.3009000000000004</v>
      </c>
      <c r="L175">
        <f t="shared" si="12"/>
        <v>2.2779925889271015</v>
      </c>
      <c r="M175" s="27">
        <f t="shared" si="11"/>
        <v>2.0430000000000001</v>
      </c>
      <c r="N175" s="35">
        <v>-0.1</v>
      </c>
      <c r="O175">
        <v>0.01</v>
      </c>
      <c r="P175" s="7">
        <f t="shared" si="13"/>
        <v>0</v>
      </c>
      <c r="Q175" s="27">
        <f t="shared" si="14"/>
        <v>-5.0000000000000044E-3</v>
      </c>
      <c r="R175">
        <f t="shared" si="15"/>
        <v>1.7661596784164129</v>
      </c>
    </row>
    <row r="176" spans="1:18" x14ac:dyDescent="0.3">
      <c r="A176" s="2"/>
      <c r="B176" s="38"/>
      <c r="C176" s="38"/>
    </row>
    <row r="177" spans="1:3" x14ac:dyDescent="0.3">
      <c r="A177" s="2"/>
      <c r="B177" s="38"/>
      <c r="C177" s="38"/>
    </row>
    <row r="178" spans="1:3" x14ac:dyDescent="0.3">
      <c r="A178" s="2"/>
      <c r="B178" s="38"/>
      <c r="C178" s="38"/>
    </row>
    <row r="179" spans="1:3" x14ac:dyDescent="0.3">
      <c r="A179" s="2"/>
      <c r="B179" s="38"/>
      <c r="C179" s="38"/>
    </row>
    <row r="180" spans="1:3" x14ac:dyDescent="0.3">
      <c r="A180" s="2"/>
      <c r="B180" s="38"/>
      <c r="C180" s="38"/>
    </row>
    <row r="181" spans="1:3" x14ac:dyDescent="0.3">
      <c r="A181" s="2"/>
      <c r="B181" s="38"/>
      <c r="C181" s="38"/>
    </row>
    <row r="182" spans="1:3" x14ac:dyDescent="0.3">
      <c r="A182" s="1"/>
      <c r="B182" s="16"/>
      <c r="C182" s="16"/>
    </row>
    <row r="183" spans="1:3" x14ac:dyDescent="0.3">
      <c r="A183" s="1"/>
      <c r="B183" s="16"/>
      <c r="C183" s="16"/>
    </row>
    <row r="184" spans="1:3" x14ac:dyDescent="0.3">
      <c r="A184" s="1"/>
      <c r="B184" s="16"/>
      <c r="C184" s="16"/>
    </row>
    <row r="185" spans="1:3" x14ac:dyDescent="0.3">
      <c r="A185" s="1"/>
      <c r="B185" s="16"/>
      <c r="C185" s="16"/>
    </row>
    <row r="186" spans="1:3" x14ac:dyDescent="0.3">
      <c r="A186" s="1"/>
      <c r="B186" s="16"/>
      <c r="C186" s="16"/>
    </row>
    <row r="187" spans="1:3" x14ac:dyDescent="0.3">
      <c r="A187" s="1"/>
      <c r="B187" s="16"/>
      <c r="C187" s="16"/>
    </row>
    <row r="188" spans="1:3" x14ac:dyDescent="0.3">
      <c r="A188" s="4"/>
      <c r="B188" s="17"/>
      <c r="C188" s="17"/>
    </row>
    <row r="189" spans="1:3" x14ac:dyDescent="0.3">
      <c r="A189" s="4"/>
      <c r="B189" s="17"/>
      <c r="C189" s="17"/>
    </row>
    <row r="190" spans="1:3" x14ac:dyDescent="0.3">
      <c r="A190" s="4"/>
      <c r="B190" s="17"/>
      <c r="C190" s="17"/>
    </row>
    <row r="191" spans="1:3" x14ac:dyDescent="0.3">
      <c r="A191" s="3"/>
      <c r="B191" s="17"/>
      <c r="C191" s="17"/>
    </row>
    <row r="192" spans="1:3" x14ac:dyDescent="0.3">
      <c r="A192" s="3"/>
      <c r="B192" s="17"/>
      <c r="C192" s="1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Vermeulen</dc:creator>
  <cp:lastModifiedBy>Bram Vermeulen</cp:lastModifiedBy>
  <dcterms:created xsi:type="dcterms:W3CDTF">2020-04-14T17:03:51Z</dcterms:created>
  <dcterms:modified xsi:type="dcterms:W3CDTF">2020-06-10T07:58:18Z</dcterms:modified>
</cp:coreProperties>
</file>