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be\Documents\PhD Documents\Summer 2021\"/>
    </mc:Choice>
  </mc:AlternateContent>
  <xr:revisionPtr revIDLastSave="0" documentId="13_ncr:1_{C45A4387-929F-4B0E-9616-419F5F010BD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NeWRAM_cond" sheetId="1" r:id="rId1"/>
    <sheet name="NeWRAM_buffers" sheetId="2" r:id="rId2"/>
    <sheet name="soil" sheetId="3" r:id="rId3"/>
    <sheet name="site_type" sheetId="4" r:id="rId4"/>
    <sheet name="inverts" sheetId="5" r:id="rId5"/>
    <sheet name="Worms" sheetId="6" r:id="rId6"/>
    <sheet name="invert abbrevia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1" i="5" l="1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I283" i="5"/>
  <c r="J283" i="5" s="1"/>
  <c r="I282" i="5"/>
  <c r="J282" i="5" s="1"/>
  <c r="I281" i="5"/>
  <c r="J281" i="5" s="1"/>
  <c r="I280" i="5"/>
  <c r="J280" i="5" s="1"/>
  <c r="I279" i="5"/>
  <c r="J279" i="5" s="1"/>
  <c r="I278" i="5"/>
  <c r="J278" i="5" s="1"/>
  <c r="I277" i="5"/>
  <c r="J277" i="5" s="1"/>
  <c r="I276" i="5"/>
  <c r="J276" i="5" s="1"/>
  <c r="I275" i="5"/>
  <c r="J275" i="5" s="1"/>
  <c r="I274" i="5"/>
  <c r="J274" i="5" s="1"/>
  <c r="I273" i="5"/>
  <c r="J273" i="5" s="1"/>
  <c r="I272" i="5"/>
  <c r="J272" i="5" s="1"/>
  <c r="I271" i="5"/>
  <c r="J271" i="5" s="1"/>
  <c r="I270" i="5"/>
  <c r="J270" i="5" s="1"/>
  <c r="I269" i="5"/>
  <c r="J269" i="5" s="1"/>
  <c r="J268" i="5"/>
  <c r="I268" i="5"/>
  <c r="I267" i="5"/>
  <c r="J267" i="5" s="1"/>
  <c r="I266" i="5"/>
  <c r="J266" i="5" s="1"/>
  <c r="I265" i="5"/>
  <c r="J265" i="5" s="1"/>
  <c r="I264" i="5"/>
  <c r="J264" i="5" s="1"/>
  <c r="I263" i="5"/>
  <c r="J263" i="5" s="1"/>
  <c r="I262" i="5"/>
  <c r="J262" i="5" s="1"/>
  <c r="I261" i="5"/>
  <c r="J261" i="5" s="1"/>
  <c r="I260" i="5"/>
  <c r="J260" i="5" s="1"/>
  <c r="I259" i="5"/>
  <c r="J259" i="5" s="1"/>
  <c r="I258" i="5"/>
  <c r="J258" i="5" s="1"/>
  <c r="I257" i="5"/>
  <c r="J257" i="5" s="1"/>
  <c r="I256" i="5"/>
  <c r="J256" i="5" s="1"/>
  <c r="J255" i="5"/>
  <c r="I255" i="5"/>
  <c r="I254" i="5"/>
  <c r="J254" i="5" s="1"/>
  <c r="I253" i="5"/>
  <c r="J253" i="5" s="1"/>
  <c r="J252" i="5"/>
  <c r="I252" i="5"/>
  <c r="I251" i="5"/>
  <c r="J251" i="5" s="1"/>
  <c r="I250" i="5"/>
  <c r="J250" i="5" s="1"/>
  <c r="I249" i="5"/>
  <c r="J249" i="5" s="1"/>
  <c r="I248" i="5"/>
  <c r="J248" i="5" s="1"/>
  <c r="I247" i="5"/>
  <c r="J247" i="5" s="1"/>
  <c r="I246" i="5"/>
  <c r="J246" i="5" s="1"/>
  <c r="I245" i="5"/>
  <c r="J245" i="5" s="1"/>
  <c r="J244" i="5"/>
  <c r="I244" i="5"/>
  <c r="I243" i="5"/>
  <c r="J243" i="5" s="1"/>
  <c r="I242" i="5"/>
  <c r="J242" i="5" s="1"/>
  <c r="I241" i="5"/>
  <c r="J241" i="5" s="1"/>
  <c r="I240" i="5"/>
  <c r="J240" i="5" s="1"/>
  <c r="I239" i="5"/>
  <c r="J239" i="5" s="1"/>
  <c r="I238" i="5"/>
  <c r="J238" i="5" s="1"/>
  <c r="I237" i="5"/>
  <c r="J237" i="5" s="1"/>
  <c r="I236" i="5"/>
  <c r="J236" i="5" s="1"/>
  <c r="I235" i="5"/>
  <c r="J235" i="5" s="1"/>
  <c r="I234" i="5"/>
  <c r="J234" i="5" s="1"/>
  <c r="I233" i="5"/>
  <c r="J233" i="5" s="1"/>
  <c r="I232" i="5"/>
  <c r="J232" i="5" s="1"/>
  <c r="J231" i="5"/>
  <c r="I231" i="5"/>
  <c r="I230" i="5"/>
  <c r="J230" i="5" s="1"/>
  <c r="I229" i="5"/>
  <c r="J229" i="5" s="1"/>
  <c r="I228" i="5"/>
  <c r="J228" i="5" s="1"/>
  <c r="I227" i="5"/>
  <c r="J227" i="5" s="1"/>
  <c r="I226" i="5"/>
  <c r="J226" i="5" s="1"/>
  <c r="I225" i="5"/>
  <c r="J225" i="5" s="1"/>
  <c r="I224" i="5"/>
  <c r="J224" i="5" s="1"/>
  <c r="J223" i="5"/>
  <c r="I223" i="5"/>
  <c r="I222" i="5"/>
  <c r="J222" i="5" s="1"/>
  <c r="I221" i="5"/>
  <c r="J221" i="5" s="1"/>
  <c r="I220" i="5"/>
  <c r="J220" i="5" s="1"/>
  <c r="I219" i="5"/>
  <c r="J219" i="5" s="1"/>
  <c r="I218" i="5"/>
  <c r="J218" i="5" s="1"/>
  <c r="I217" i="5"/>
  <c r="J217" i="5" s="1"/>
  <c r="I216" i="5"/>
  <c r="J216" i="5" s="1"/>
  <c r="I215" i="5"/>
  <c r="J215" i="5" s="1"/>
  <c r="I214" i="5"/>
  <c r="J214" i="5" s="1"/>
  <c r="I213" i="5"/>
  <c r="J213" i="5" s="1"/>
  <c r="I212" i="5"/>
  <c r="J212" i="5" s="1"/>
  <c r="I211" i="5"/>
  <c r="J211" i="5" s="1"/>
  <c r="I210" i="5"/>
  <c r="J210" i="5" s="1"/>
  <c r="I209" i="5"/>
  <c r="J209" i="5" s="1"/>
  <c r="I208" i="5"/>
  <c r="J208" i="5" s="1"/>
  <c r="I207" i="5"/>
  <c r="J207" i="5" s="1"/>
  <c r="I206" i="5"/>
  <c r="J206" i="5" s="1"/>
  <c r="I205" i="5"/>
  <c r="J205" i="5" s="1"/>
  <c r="J204" i="5"/>
  <c r="I204" i="5"/>
  <c r="I203" i="5"/>
  <c r="J203" i="5" s="1"/>
  <c r="I202" i="5"/>
  <c r="J202" i="5" s="1"/>
  <c r="I201" i="5"/>
  <c r="J201" i="5" s="1"/>
  <c r="I200" i="5"/>
  <c r="J200" i="5" s="1"/>
  <c r="I199" i="5"/>
  <c r="J199" i="5" s="1"/>
  <c r="I198" i="5"/>
  <c r="J198" i="5" s="1"/>
  <c r="I197" i="5"/>
  <c r="J197" i="5" s="1"/>
  <c r="I196" i="5"/>
  <c r="J196" i="5" s="1"/>
  <c r="I195" i="5"/>
  <c r="J195" i="5" s="1"/>
  <c r="I194" i="5"/>
  <c r="J194" i="5" s="1"/>
  <c r="I192" i="5"/>
  <c r="J192" i="5" s="1"/>
  <c r="I191" i="5"/>
  <c r="J191" i="5" s="1"/>
  <c r="I190" i="5"/>
  <c r="J190" i="5" s="1"/>
  <c r="I189" i="5"/>
  <c r="J189" i="5" s="1"/>
  <c r="I188" i="5"/>
  <c r="J188" i="5" s="1"/>
  <c r="I187" i="5"/>
  <c r="J187" i="5" s="1"/>
  <c r="I186" i="5"/>
  <c r="J186" i="5" s="1"/>
  <c r="I185" i="5"/>
  <c r="J185" i="5" s="1"/>
  <c r="I184" i="5"/>
  <c r="J184" i="5" s="1"/>
  <c r="I183" i="5"/>
  <c r="J183" i="5" s="1"/>
  <c r="I182" i="5"/>
  <c r="J182" i="5" s="1"/>
  <c r="J181" i="5"/>
  <c r="I181" i="5"/>
  <c r="I180" i="5"/>
  <c r="J180" i="5" s="1"/>
  <c r="I179" i="5"/>
  <c r="J179" i="5" s="1"/>
  <c r="I178" i="5"/>
  <c r="J178" i="5" s="1"/>
  <c r="I177" i="5"/>
  <c r="J177" i="5" s="1"/>
  <c r="I176" i="5"/>
  <c r="J176" i="5" s="1"/>
  <c r="I175" i="5"/>
  <c r="J175" i="5" s="1"/>
  <c r="I174" i="5"/>
  <c r="J174" i="5" s="1"/>
  <c r="J173" i="5"/>
  <c r="I173" i="5"/>
  <c r="I172" i="5"/>
  <c r="J172" i="5" s="1"/>
  <c r="I171" i="5"/>
  <c r="J171" i="5" s="1"/>
  <c r="I170" i="5"/>
  <c r="J170" i="5" s="1"/>
  <c r="I169" i="5"/>
  <c r="J169" i="5" s="1"/>
  <c r="J168" i="5"/>
  <c r="I168" i="5"/>
  <c r="I167" i="5"/>
  <c r="J167" i="5" s="1"/>
  <c r="I166" i="5"/>
  <c r="J166" i="5" s="1"/>
  <c r="I165" i="5"/>
  <c r="J165" i="5" s="1"/>
  <c r="I164" i="5"/>
  <c r="J164" i="5" s="1"/>
  <c r="I163" i="5"/>
  <c r="J163" i="5" s="1"/>
  <c r="I162" i="5"/>
  <c r="J162" i="5" s="1"/>
  <c r="I161" i="5"/>
  <c r="J161" i="5" s="1"/>
  <c r="J160" i="5"/>
  <c r="I160" i="5"/>
  <c r="I159" i="5"/>
  <c r="J159" i="5" s="1"/>
  <c r="I158" i="5"/>
  <c r="J158" i="5" s="1"/>
  <c r="J157" i="5"/>
  <c r="I157" i="5"/>
  <c r="I156" i="5"/>
  <c r="J156" i="5" s="1"/>
  <c r="I155" i="5"/>
  <c r="J155" i="5" s="1"/>
  <c r="I154" i="5"/>
  <c r="J154" i="5" s="1"/>
  <c r="I153" i="5"/>
  <c r="J153" i="5" s="1"/>
  <c r="I152" i="5"/>
  <c r="J152" i="5" s="1"/>
  <c r="I151" i="5"/>
  <c r="J151" i="5" s="1"/>
  <c r="I150" i="5"/>
  <c r="J150" i="5" s="1"/>
  <c r="I149" i="5"/>
  <c r="J149" i="5" s="1"/>
  <c r="I148" i="5"/>
  <c r="J148" i="5" s="1"/>
  <c r="I147" i="5"/>
  <c r="J147" i="5" s="1"/>
  <c r="I146" i="5"/>
  <c r="J146" i="5" s="1"/>
  <c r="I145" i="5"/>
  <c r="J145" i="5" s="1"/>
  <c r="J144" i="5"/>
  <c r="I144" i="5"/>
  <c r="I143" i="5"/>
  <c r="J143" i="5" s="1"/>
  <c r="I142" i="5"/>
  <c r="J142" i="5" s="1"/>
  <c r="J141" i="5"/>
  <c r="I141" i="5"/>
  <c r="I140" i="5"/>
  <c r="J140" i="5" s="1"/>
  <c r="I139" i="5"/>
  <c r="J139" i="5" s="1"/>
  <c r="I138" i="5"/>
  <c r="J138" i="5" s="1"/>
  <c r="I137" i="5"/>
  <c r="J137" i="5" s="1"/>
  <c r="I136" i="5"/>
  <c r="J136" i="5" s="1"/>
  <c r="I135" i="5"/>
  <c r="J135" i="5" s="1"/>
  <c r="I134" i="5"/>
  <c r="J134" i="5" s="1"/>
  <c r="I133" i="5"/>
  <c r="J133" i="5" s="1"/>
  <c r="I132" i="5"/>
  <c r="J132" i="5" s="1"/>
  <c r="I131" i="5"/>
  <c r="J131" i="5" s="1"/>
  <c r="I130" i="5"/>
  <c r="J130" i="5" s="1"/>
  <c r="I129" i="5"/>
  <c r="J129" i="5" s="1"/>
  <c r="J128" i="5"/>
  <c r="I128" i="5"/>
  <c r="I127" i="5"/>
  <c r="J127" i="5" s="1"/>
  <c r="I126" i="5"/>
  <c r="J126" i="5" s="1"/>
  <c r="I125" i="5"/>
  <c r="J125" i="5" s="1"/>
  <c r="I124" i="5"/>
  <c r="J124" i="5" s="1"/>
  <c r="I123" i="5"/>
  <c r="J123" i="5" s="1"/>
  <c r="I122" i="5"/>
  <c r="J122" i="5" s="1"/>
  <c r="I121" i="5"/>
  <c r="J121" i="5" s="1"/>
  <c r="J120" i="5"/>
  <c r="I120" i="5"/>
  <c r="I119" i="5"/>
  <c r="J119" i="5" s="1"/>
  <c r="I118" i="5"/>
  <c r="J118" i="5" s="1"/>
  <c r="I117" i="5"/>
  <c r="J117" i="5" s="1"/>
  <c r="I116" i="5"/>
  <c r="J116" i="5" s="1"/>
  <c r="I115" i="5"/>
  <c r="J115" i="5" s="1"/>
  <c r="I114" i="5"/>
  <c r="J114" i="5" s="1"/>
  <c r="I113" i="5"/>
  <c r="J113" i="5" s="1"/>
  <c r="I112" i="5"/>
  <c r="J112" i="5" s="1"/>
  <c r="I111" i="5"/>
  <c r="J111" i="5" s="1"/>
  <c r="I110" i="5"/>
  <c r="J110" i="5" s="1"/>
  <c r="I109" i="5"/>
  <c r="J109" i="5" s="1"/>
  <c r="I108" i="5"/>
  <c r="J108" i="5" s="1"/>
  <c r="I107" i="5"/>
  <c r="J107" i="5" s="1"/>
  <c r="I106" i="5"/>
  <c r="J106" i="5" s="1"/>
  <c r="I105" i="5"/>
  <c r="J105" i="5" s="1"/>
  <c r="I104" i="5"/>
  <c r="J104" i="5" s="1"/>
  <c r="I103" i="5"/>
  <c r="J103" i="5" s="1"/>
  <c r="I102" i="5"/>
  <c r="J102" i="5" s="1"/>
  <c r="I101" i="5"/>
  <c r="J101" i="5" s="1"/>
  <c r="I100" i="5"/>
  <c r="J100" i="5" s="1"/>
  <c r="I99" i="5"/>
  <c r="J99" i="5" s="1"/>
  <c r="I98" i="5"/>
  <c r="J98" i="5" s="1"/>
  <c r="I97" i="5"/>
  <c r="J97" i="5" s="1"/>
  <c r="I96" i="5"/>
  <c r="J96" i="5" s="1"/>
  <c r="I95" i="5"/>
  <c r="J95" i="5" s="1"/>
  <c r="I94" i="5"/>
  <c r="J94" i="5" s="1"/>
  <c r="I93" i="5"/>
  <c r="J93" i="5" s="1"/>
  <c r="I92" i="5"/>
  <c r="J92" i="5" s="1"/>
  <c r="I91" i="5"/>
  <c r="J91" i="5" s="1"/>
  <c r="I90" i="5"/>
  <c r="J90" i="5" s="1"/>
  <c r="I89" i="5"/>
  <c r="J89" i="5" s="1"/>
  <c r="I88" i="5"/>
  <c r="J88" i="5" s="1"/>
  <c r="I87" i="5"/>
  <c r="J87" i="5" s="1"/>
  <c r="I86" i="5"/>
  <c r="J86" i="5" s="1"/>
  <c r="I85" i="5"/>
  <c r="J85" i="5" s="1"/>
  <c r="I84" i="5"/>
  <c r="J84" i="5" s="1"/>
  <c r="I83" i="5"/>
  <c r="J83" i="5" s="1"/>
  <c r="I82" i="5"/>
  <c r="J82" i="5" s="1"/>
  <c r="I81" i="5"/>
  <c r="J81" i="5" s="1"/>
  <c r="I80" i="5"/>
  <c r="J80" i="5" s="1"/>
  <c r="I79" i="5"/>
  <c r="J79" i="5" s="1"/>
  <c r="I78" i="5"/>
  <c r="J78" i="5" s="1"/>
  <c r="I77" i="5"/>
  <c r="J77" i="5" s="1"/>
  <c r="I76" i="5"/>
  <c r="J76" i="5" s="1"/>
  <c r="I75" i="5"/>
  <c r="J75" i="5" s="1"/>
  <c r="I74" i="5"/>
  <c r="J74" i="5" s="1"/>
  <c r="I73" i="5"/>
  <c r="J73" i="5" s="1"/>
  <c r="I72" i="5"/>
  <c r="J72" i="5" s="1"/>
  <c r="I71" i="5"/>
  <c r="J71" i="5" s="1"/>
  <c r="I70" i="5"/>
  <c r="J70" i="5" s="1"/>
  <c r="I69" i="5"/>
  <c r="J69" i="5" s="1"/>
  <c r="I68" i="5"/>
  <c r="J68" i="5" s="1"/>
  <c r="I67" i="5"/>
  <c r="J67" i="5" s="1"/>
  <c r="I66" i="5"/>
  <c r="J66" i="5" s="1"/>
  <c r="I65" i="5"/>
  <c r="J65" i="5" s="1"/>
  <c r="J64" i="5"/>
  <c r="I64" i="5"/>
  <c r="I63" i="5"/>
  <c r="J63" i="5" s="1"/>
  <c r="I62" i="5"/>
  <c r="J62" i="5" s="1"/>
  <c r="I61" i="5"/>
  <c r="J61" i="5" s="1"/>
  <c r="I60" i="5"/>
  <c r="J60" i="5" s="1"/>
  <c r="I59" i="5"/>
  <c r="J59" i="5" s="1"/>
  <c r="I58" i="5"/>
  <c r="J58" i="5" s="1"/>
  <c r="I57" i="5"/>
  <c r="J57" i="5" s="1"/>
  <c r="I56" i="5"/>
  <c r="J56" i="5" s="1"/>
  <c r="I55" i="5"/>
  <c r="J55" i="5" s="1"/>
  <c r="I54" i="5"/>
  <c r="J54" i="5" s="1"/>
  <c r="I53" i="5"/>
  <c r="J53" i="5" s="1"/>
  <c r="I52" i="5"/>
  <c r="J52" i="5" s="1"/>
  <c r="I51" i="5"/>
  <c r="J51" i="5" s="1"/>
  <c r="I50" i="5"/>
  <c r="J50" i="5" s="1"/>
  <c r="I49" i="5"/>
  <c r="J49" i="5" s="1"/>
  <c r="I48" i="5"/>
  <c r="J48" i="5" s="1"/>
  <c r="I47" i="5"/>
  <c r="J47" i="5" s="1"/>
  <c r="I46" i="5"/>
  <c r="J46" i="5" s="1"/>
  <c r="I45" i="5"/>
  <c r="J45" i="5" s="1"/>
  <c r="I44" i="5"/>
  <c r="J44" i="5" s="1"/>
  <c r="I43" i="5"/>
  <c r="J43" i="5" s="1"/>
  <c r="I42" i="5"/>
  <c r="J42" i="5" s="1"/>
  <c r="I41" i="5"/>
  <c r="J41" i="5" s="1"/>
  <c r="I40" i="5"/>
  <c r="J40" i="5" s="1"/>
  <c r="I39" i="5"/>
  <c r="J39" i="5" s="1"/>
  <c r="I38" i="5"/>
  <c r="J38" i="5" s="1"/>
  <c r="I37" i="5"/>
  <c r="J37" i="5" s="1"/>
  <c r="I36" i="5"/>
  <c r="J36" i="5" s="1"/>
  <c r="I35" i="5"/>
  <c r="J35" i="5" s="1"/>
  <c r="I34" i="5"/>
  <c r="J34" i="5" s="1"/>
  <c r="I33" i="5"/>
  <c r="J33" i="5" s="1"/>
  <c r="J32" i="5"/>
  <c r="I32" i="5"/>
  <c r="I31" i="5"/>
  <c r="J31" i="5" s="1"/>
  <c r="I30" i="5"/>
  <c r="J30" i="5" s="1"/>
  <c r="I29" i="5"/>
  <c r="J29" i="5" s="1"/>
  <c r="I28" i="5"/>
  <c r="J28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J16" i="5"/>
  <c r="I16" i="5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I2" i="5"/>
  <c r="J2" i="5" s="1"/>
  <c r="S211" i="3"/>
  <c r="M211" i="3"/>
  <c r="J211" i="3"/>
  <c r="S209" i="3"/>
  <c r="M209" i="3"/>
  <c r="J209" i="3"/>
  <c r="S206" i="3"/>
  <c r="M206" i="3"/>
  <c r="J206" i="3"/>
  <c r="S205" i="3"/>
  <c r="M205" i="3"/>
  <c r="J205" i="3"/>
  <c r="S203" i="3"/>
  <c r="M203" i="3"/>
  <c r="J203" i="3"/>
  <c r="S200" i="3"/>
  <c r="M200" i="3"/>
  <c r="J200" i="3"/>
  <c r="S199" i="3"/>
  <c r="M199" i="3"/>
  <c r="J199" i="3"/>
  <c r="S197" i="3"/>
  <c r="M197" i="3"/>
  <c r="J197" i="3"/>
  <c r="S194" i="3"/>
  <c r="M194" i="3"/>
  <c r="J194" i="3"/>
  <c r="S193" i="3"/>
  <c r="M193" i="3"/>
  <c r="J193" i="3"/>
  <c r="S191" i="3"/>
  <c r="M191" i="3"/>
  <c r="J191" i="3"/>
  <c r="S188" i="3"/>
  <c r="M188" i="3"/>
  <c r="J188" i="3"/>
  <c r="S187" i="3"/>
  <c r="M187" i="3"/>
  <c r="J187" i="3"/>
  <c r="S185" i="3"/>
  <c r="M185" i="3"/>
  <c r="J185" i="3"/>
  <c r="S182" i="3"/>
  <c r="M182" i="3"/>
  <c r="J182" i="3"/>
  <c r="S181" i="3"/>
  <c r="M181" i="3"/>
  <c r="J181" i="3"/>
  <c r="S179" i="3"/>
  <c r="M179" i="3"/>
  <c r="J179" i="3"/>
  <c r="S176" i="3"/>
  <c r="M176" i="3"/>
  <c r="J176" i="3"/>
  <c r="S175" i="3"/>
  <c r="M175" i="3"/>
  <c r="H175" i="3"/>
  <c r="S173" i="3"/>
  <c r="M173" i="3"/>
  <c r="J173" i="3"/>
  <c r="S170" i="3"/>
  <c r="M170" i="3"/>
  <c r="J170" i="3"/>
  <c r="S169" i="3"/>
  <c r="M169" i="3"/>
  <c r="J169" i="3"/>
  <c r="S167" i="3"/>
  <c r="M167" i="3"/>
  <c r="S164" i="3"/>
  <c r="M164" i="3"/>
  <c r="J164" i="3"/>
  <c r="S163" i="3"/>
  <c r="M163" i="3"/>
  <c r="J163" i="3"/>
  <c r="S162" i="3"/>
  <c r="S161" i="3"/>
  <c r="M161" i="3"/>
  <c r="J161" i="3"/>
  <c r="S160" i="3"/>
  <c r="S159" i="3"/>
  <c r="S158" i="3"/>
  <c r="M158" i="3"/>
  <c r="J158" i="3"/>
  <c r="S157" i="3"/>
  <c r="M157" i="3"/>
  <c r="J157" i="3"/>
  <c r="S155" i="3"/>
  <c r="M155" i="3"/>
  <c r="J155" i="3"/>
  <c r="S152" i="3"/>
  <c r="M152" i="3"/>
  <c r="J152" i="3"/>
  <c r="S151" i="3"/>
  <c r="M151" i="3"/>
  <c r="J151" i="3"/>
  <c r="S149" i="3"/>
  <c r="M149" i="3"/>
  <c r="J149" i="3"/>
  <c r="S146" i="3"/>
  <c r="M146" i="3"/>
  <c r="J146" i="3"/>
  <c r="S145" i="3"/>
  <c r="M145" i="3"/>
  <c r="S143" i="3"/>
  <c r="M143" i="3"/>
  <c r="J143" i="3"/>
  <c r="S140" i="3"/>
  <c r="M140" i="3"/>
  <c r="J140" i="3"/>
  <c r="S139" i="3"/>
  <c r="M139" i="3"/>
  <c r="S137" i="3"/>
  <c r="M137" i="3"/>
  <c r="S134" i="3"/>
  <c r="M134" i="3"/>
  <c r="S133" i="3"/>
  <c r="M133" i="3"/>
  <c r="J133" i="3"/>
  <c r="S131" i="3"/>
  <c r="M131" i="3"/>
  <c r="J131" i="3"/>
  <c r="S128" i="3"/>
  <c r="M128" i="3"/>
  <c r="J128" i="3"/>
  <c r="S127" i="3"/>
  <c r="J127" i="3"/>
  <c r="S125" i="3"/>
  <c r="J125" i="3"/>
  <c r="S122" i="3"/>
  <c r="J122" i="3"/>
  <c r="S121" i="3"/>
  <c r="M121" i="3"/>
  <c r="J121" i="3"/>
  <c r="S119" i="3"/>
  <c r="M119" i="3"/>
  <c r="J119" i="3"/>
  <c r="S116" i="3"/>
  <c r="M116" i="3"/>
  <c r="J116" i="3"/>
  <c r="S115" i="3"/>
  <c r="J115" i="3"/>
  <c r="S113" i="3"/>
  <c r="J113" i="3"/>
  <c r="S110" i="3"/>
  <c r="J110" i="3"/>
  <c r="S109" i="3"/>
  <c r="S107" i="3"/>
  <c r="S104" i="3"/>
  <c r="S103" i="3"/>
  <c r="J103" i="3"/>
  <c r="S101" i="3"/>
  <c r="J101" i="3"/>
  <c r="S98" i="3"/>
  <c r="S97" i="3"/>
  <c r="J97" i="3"/>
  <c r="S95" i="3"/>
  <c r="J95" i="3"/>
  <c r="S92" i="3"/>
  <c r="J92" i="3"/>
  <c r="S91" i="3"/>
  <c r="J91" i="3"/>
  <c r="S89" i="3"/>
  <c r="J89" i="3"/>
  <c r="S86" i="3"/>
  <c r="J86" i="3"/>
  <c r="S85" i="3"/>
  <c r="M85" i="3"/>
  <c r="J85" i="3"/>
  <c r="S83" i="3"/>
  <c r="M83" i="3"/>
  <c r="J83" i="3"/>
  <c r="S80" i="3"/>
  <c r="M80" i="3"/>
  <c r="J80" i="3"/>
  <c r="S79" i="3"/>
  <c r="J79" i="3"/>
  <c r="S77" i="3"/>
  <c r="J77" i="3"/>
  <c r="S74" i="3"/>
  <c r="J74" i="3"/>
  <c r="S73" i="3"/>
  <c r="J73" i="3"/>
  <c r="S71" i="3"/>
  <c r="J71" i="3"/>
  <c r="S68" i="3"/>
  <c r="J68" i="3"/>
  <c r="S67" i="3"/>
  <c r="J67" i="3"/>
  <c r="S65" i="3"/>
  <c r="J65" i="3"/>
  <c r="S62" i="3"/>
  <c r="J62" i="3"/>
  <c r="S61" i="3"/>
  <c r="J61" i="3"/>
  <c r="S59" i="3"/>
  <c r="J59" i="3"/>
  <c r="S56" i="3"/>
  <c r="J56" i="3"/>
  <c r="S55" i="3"/>
  <c r="J55" i="3"/>
  <c r="S53" i="3"/>
  <c r="J53" i="3"/>
  <c r="S50" i="3"/>
  <c r="J50" i="3"/>
  <c r="S49" i="3"/>
  <c r="J49" i="3"/>
  <c r="S47" i="3"/>
  <c r="J47" i="3"/>
  <c r="S44" i="3"/>
  <c r="J44" i="3"/>
  <c r="S43" i="3"/>
  <c r="J43" i="3"/>
  <c r="S41" i="3"/>
  <c r="J41" i="3"/>
  <c r="S38" i="3"/>
  <c r="J38" i="3"/>
  <c r="S37" i="3"/>
  <c r="J37" i="3"/>
  <c r="S35" i="3"/>
  <c r="J35" i="3"/>
  <c r="S32" i="3"/>
  <c r="J32" i="3"/>
  <c r="S31" i="3"/>
  <c r="S29" i="3"/>
  <c r="J29" i="3"/>
  <c r="S26" i="3"/>
  <c r="J26" i="3"/>
  <c r="J25" i="3"/>
  <c r="J23" i="3"/>
  <c r="J20" i="3"/>
  <c r="J19" i="3"/>
  <c r="J17" i="3"/>
  <c r="J13" i="3"/>
  <c r="J11" i="3"/>
  <c r="J8" i="3"/>
  <c r="J7" i="3"/>
  <c r="S5" i="3"/>
  <c r="J5" i="3"/>
  <c r="J2" i="3"/>
</calcChain>
</file>

<file path=xl/sharedStrings.xml><?xml version="1.0" encoding="utf-8"?>
<sst xmlns="http://schemas.openxmlformats.org/spreadsheetml/2006/main" count="3354" uniqueCount="275">
  <si>
    <t>date</t>
  </si>
  <si>
    <t>site</t>
  </si>
  <si>
    <t>bcw</t>
  </si>
  <si>
    <t>bci</t>
  </si>
  <si>
    <t>invasive</t>
  </si>
  <si>
    <t>hydro</t>
  </si>
  <si>
    <t>wet_use</t>
  </si>
  <si>
    <t>comments</t>
  </si>
  <si>
    <t>af2</t>
  </si>
  <si>
    <t>bin5</t>
  </si>
  <si>
    <t>bin6</t>
  </si>
  <si>
    <t>cav2</t>
  </si>
  <si>
    <t>dw1</t>
  </si>
  <si>
    <t>ep2</t>
  </si>
  <si>
    <t>veg done on 07/19/21</t>
  </si>
  <si>
    <t>hh1</t>
  </si>
  <si>
    <t>hh2</t>
  </si>
  <si>
    <t>veg done on 07/01/21</t>
  </si>
  <si>
    <t>ht1</t>
  </si>
  <si>
    <t>jt1</t>
  </si>
  <si>
    <t>mm1</t>
  </si>
  <si>
    <t>n1</t>
  </si>
  <si>
    <t>nem1</t>
  </si>
  <si>
    <t>nm2</t>
  </si>
  <si>
    <t>nwm1</t>
  </si>
  <si>
    <t>nwm4</t>
  </si>
  <si>
    <t>veg done on 07/20/21</t>
  </si>
  <si>
    <t>op1</t>
  </si>
  <si>
    <t>pd1</t>
  </si>
  <si>
    <t>ph</t>
  </si>
  <si>
    <t>pr1</t>
  </si>
  <si>
    <t>r5</t>
  </si>
  <si>
    <t>sem3</t>
  </si>
  <si>
    <t>veg done on 07/21/21</t>
  </si>
  <si>
    <t>spi1</t>
  </si>
  <si>
    <t>tnc1</t>
  </si>
  <si>
    <t>urep</t>
  </si>
  <si>
    <t>urr1</t>
  </si>
  <si>
    <t>ursp1</t>
  </si>
  <si>
    <t>wm2</t>
  </si>
  <si>
    <t>wm4</t>
  </si>
  <si>
    <t>wr1</t>
  </si>
  <si>
    <t>ype</t>
  </si>
  <si>
    <t>yps</t>
  </si>
  <si>
    <t>ypw</t>
  </si>
  <si>
    <t>loc</t>
  </si>
  <si>
    <t>direction</t>
  </si>
  <si>
    <t>start</t>
  </si>
  <si>
    <t>change</t>
  </si>
  <si>
    <t>ch_m</t>
  </si>
  <si>
    <t>lat</t>
  </si>
  <si>
    <t>lon</t>
  </si>
  <si>
    <t>width</t>
  </si>
  <si>
    <t>inv_spp</t>
  </si>
  <si>
    <t>walk</t>
  </si>
  <si>
    <t>grazing_score</t>
  </si>
  <si>
    <t>low_tall</t>
  </si>
  <si>
    <t>poapra</t>
  </si>
  <si>
    <t>wet_med</t>
  </si>
  <si>
    <t>scharu</t>
  </si>
  <si>
    <t>sand_rp</t>
  </si>
  <si>
    <t>low_pr</t>
  </si>
  <si>
    <t>lytsal</t>
  </si>
  <si>
    <t>phaaru</t>
  </si>
  <si>
    <t>-</t>
  </si>
  <si>
    <t>shallow_marsh</t>
  </si>
  <si>
    <t>non_buff</t>
  </si>
  <si>
    <t>aloaru</t>
  </si>
  <si>
    <t>broine</t>
  </si>
  <si>
    <t>brojap</t>
  </si>
  <si>
    <t>brotec</t>
  </si>
  <si>
    <t>elyhis</t>
  </si>
  <si>
    <t>elyrep</t>
  </si>
  <si>
    <t>agrsto</t>
  </si>
  <si>
    <t>sand_ridge</t>
  </si>
  <si>
    <t>thypas</t>
  </si>
  <si>
    <t>ag_field</t>
  </si>
  <si>
    <t>causat</t>
  </si>
  <si>
    <t>vertha</t>
  </si>
  <si>
    <t>melalb</t>
  </si>
  <si>
    <t>scharu?</t>
  </si>
  <si>
    <t>40.8-169</t>
  </si>
  <si>
    <t>cirarv</t>
  </si>
  <si>
    <t>river</t>
  </si>
  <si>
    <t>setpum</t>
  </si>
  <si>
    <t>seteum</t>
  </si>
  <si>
    <t>ciruul</t>
  </si>
  <si>
    <t>corn</t>
  </si>
  <si>
    <t>phaaus</t>
  </si>
  <si>
    <t>melofk</t>
  </si>
  <si>
    <t>sample</t>
  </si>
  <si>
    <t>trt</t>
  </si>
  <si>
    <t>soil_moist</t>
  </si>
  <si>
    <t>cond</t>
  </si>
  <si>
    <t>probe</t>
  </si>
  <si>
    <t>soil_temp</t>
  </si>
  <si>
    <t>redox</t>
  </si>
  <si>
    <t>ribbon_mm</t>
  </si>
  <si>
    <t>gley</t>
  </si>
  <si>
    <t>som</t>
  </si>
  <si>
    <t>root_g</t>
  </si>
  <si>
    <t>dtw_cm</t>
  </si>
  <si>
    <t>elevation1</t>
  </si>
  <si>
    <t>elevation2</t>
  </si>
  <si>
    <t>dirt_pan_mass</t>
  </si>
  <si>
    <t>pan_mass</t>
  </si>
  <si>
    <t>dirt_mass</t>
  </si>
  <si>
    <t>dirt_vol</t>
  </si>
  <si>
    <t>bulk_dens</t>
  </si>
  <si>
    <t>notes</t>
  </si>
  <si>
    <t>restored</t>
  </si>
  <si>
    <t>N</t>
  </si>
  <si>
    <t>H6</t>
  </si>
  <si>
    <t>H7</t>
  </si>
  <si>
    <t>relict</t>
  </si>
  <si>
    <t>H5</t>
  </si>
  <si>
    <t>Rained this morning</t>
  </si>
  <si>
    <t>H4</t>
  </si>
  <si>
    <t>Redox near roots in sandy layer</t>
  </si>
  <si>
    <t>H3</t>
  </si>
  <si>
    <t>Sandy, couldn't make ribbon</t>
  </si>
  <si>
    <t>reconstructed</t>
  </si>
  <si>
    <t>*redox near rooots</t>
  </si>
  <si>
    <t xml:space="preserve">*Moisture reading at 40 displaced </t>
  </si>
  <si>
    <t>Redox near roots</t>
  </si>
  <si>
    <t>n</t>
  </si>
  <si>
    <t>h5</t>
  </si>
  <si>
    <t>Thermometer damaged, still appear to work</t>
  </si>
  <si>
    <t>y</t>
  </si>
  <si>
    <t>h6</t>
  </si>
  <si>
    <t>Gley mixed with sand</t>
  </si>
  <si>
    <t>h3</t>
  </si>
  <si>
    <t>analog temps: 74,73,75,70,70,75</t>
  </si>
  <si>
    <t>h4</t>
  </si>
  <si>
    <t>*too sandy for ribbon</t>
  </si>
  <si>
    <t>*redox near roots</t>
  </si>
  <si>
    <t>*redox around roots</t>
  </si>
  <si>
    <t>*Glei at bottom</t>
  </si>
  <si>
    <t>*Used 12cm probe</t>
  </si>
  <si>
    <t xml:space="preserve">*Averaged s1-s5 temp for s6 </t>
  </si>
  <si>
    <t>mr1</t>
  </si>
  <si>
    <t>*Soil too compact to get auger to depth</t>
  </si>
  <si>
    <t>si1</t>
  </si>
  <si>
    <t>*Redox around roots</t>
  </si>
  <si>
    <t>id</t>
  </si>
  <si>
    <t>stage</t>
  </si>
  <si>
    <t>quantity</t>
  </si>
  <si>
    <t>wt_pan_invert</t>
  </si>
  <si>
    <t>wt_pan</t>
  </si>
  <si>
    <t>wt_mg</t>
  </si>
  <si>
    <t>wt_avg</t>
  </si>
  <si>
    <t>worm/snail/slug_jar?</t>
  </si>
  <si>
    <t>curc</t>
  </si>
  <si>
    <t>A</t>
  </si>
  <si>
    <t>staph</t>
  </si>
  <si>
    <t>heteroc</t>
  </si>
  <si>
    <t>L</t>
  </si>
  <si>
    <t>arma</t>
  </si>
  <si>
    <t>form</t>
  </si>
  <si>
    <t>hist</t>
  </si>
  <si>
    <t>scara</t>
  </si>
  <si>
    <t>tipu</t>
  </si>
  <si>
    <t>penta</t>
  </si>
  <si>
    <t>elat</t>
  </si>
  <si>
    <t>carab</t>
  </si>
  <si>
    <t>1 specimen with only 1/2 body</t>
  </si>
  <si>
    <t>anob</t>
  </si>
  <si>
    <t>plant</t>
  </si>
  <si>
    <t>cica</t>
  </si>
  <si>
    <t>rhip</t>
  </si>
  <si>
    <t>scyd</t>
  </si>
  <si>
    <t>aran</t>
  </si>
  <si>
    <t>redu</t>
  </si>
  <si>
    <t>lepi</t>
  </si>
  <si>
    <t>p</t>
  </si>
  <si>
    <t>chopped in half</t>
  </si>
  <si>
    <t>Actually NM2 S2 carab 05/24/2021, slight mix-up</t>
  </si>
  <si>
    <t>a</t>
  </si>
  <si>
    <t>l</t>
  </si>
  <si>
    <t>1 pupae returned to freezer</t>
  </si>
  <si>
    <t>*1/2 an elat missing</t>
  </si>
  <si>
    <t>s5 pupae returned to freezer</t>
  </si>
  <si>
    <t>cocc=coccinellidae</t>
  </si>
  <si>
    <t>cocc</t>
  </si>
  <si>
    <t>s6 pupae returned to freezer</t>
  </si>
  <si>
    <t>lamp</t>
  </si>
  <si>
    <t>bruc</t>
  </si>
  <si>
    <t>*missing 1/2 its body</t>
  </si>
  <si>
    <t>CAV2</t>
  </si>
  <si>
    <t>1 unknown returned to freezer</t>
  </si>
  <si>
    <t>1 s5 unknown returned to freezer (same as s1 unknown)</t>
  </si>
  <si>
    <t>myri</t>
  </si>
  <si>
    <t>YPE</t>
  </si>
  <si>
    <t>meloi</t>
  </si>
  <si>
    <t>coll</t>
  </si>
  <si>
    <t>TNC1</t>
  </si>
  <si>
    <t xml:space="preserve">form </t>
  </si>
  <si>
    <t>AF2</t>
  </si>
  <si>
    <t>chrys</t>
  </si>
  <si>
    <t>1 s4 pupae returned to freezer</t>
  </si>
  <si>
    <t>i hemipteran returned to freezer</t>
  </si>
  <si>
    <t>*2 total, 1 vouchered</t>
  </si>
  <si>
    <t>thyr</t>
  </si>
  <si>
    <t>taban</t>
  </si>
  <si>
    <t>BIN6</t>
  </si>
  <si>
    <t>lyga</t>
  </si>
  <si>
    <t>*4 in tray, 1 in freezer</t>
  </si>
  <si>
    <t>sarc</t>
  </si>
  <si>
    <t>ptil</t>
  </si>
  <si>
    <t>specimen in freezer, 1 s5 pupae returned to freezer</t>
  </si>
  <si>
    <t>1 s3 pupae returned to freezer</t>
  </si>
  <si>
    <t>canth</t>
  </si>
  <si>
    <t>ptin</t>
  </si>
  <si>
    <t>S4- Ottitidae or Chloropidae returned to freezer</t>
  </si>
  <si>
    <t>doli</t>
  </si>
  <si>
    <t>pholcidae</t>
  </si>
  <si>
    <t>myria</t>
  </si>
  <si>
    <t>popillia japonica</t>
  </si>
  <si>
    <t>full</t>
  </si>
  <si>
    <t>curculionidae</t>
  </si>
  <si>
    <t>diptera</t>
  </si>
  <si>
    <t>dipt</t>
  </si>
  <si>
    <t>scarabaeidae</t>
  </si>
  <si>
    <r>
      <rPr>
        <i/>
        <sz val="11"/>
        <color theme="1"/>
        <rFont val="Calibri"/>
      </rPr>
      <t>diplocardia</t>
    </r>
    <r>
      <rPr>
        <sz val="11"/>
        <color theme="1"/>
        <rFont val="Calibri"/>
      </rPr>
      <t xml:space="preserve"> spp.</t>
    </r>
  </si>
  <si>
    <t>diplc</t>
  </si>
  <si>
    <t>lampyridae</t>
  </si>
  <si>
    <t>formicidae</t>
  </si>
  <si>
    <t>lepidoptera</t>
  </si>
  <si>
    <t>lepido</t>
  </si>
  <si>
    <t>meloidae</t>
  </si>
  <si>
    <t xml:space="preserve">Aporectodea trapezoides </t>
  </si>
  <si>
    <t>aptr</t>
  </si>
  <si>
    <t>carabidae</t>
  </si>
  <si>
    <t>acarina</t>
  </si>
  <si>
    <t>acara</t>
  </si>
  <si>
    <t>staphylinidae</t>
  </si>
  <si>
    <t>elateridae</t>
  </si>
  <si>
    <t>isopoda</t>
  </si>
  <si>
    <t>isopod</t>
  </si>
  <si>
    <t>diplopoda</t>
  </si>
  <si>
    <t>diplop</t>
  </si>
  <si>
    <t>aranaeidae</t>
  </si>
  <si>
    <t>tabanidae</t>
  </si>
  <si>
    <t>tipulidae</t>
  </si>
  <si>
    <t>stratiomyidae</t>
  </si>
  <si>
    <t>strat</t>
  </si>
  <si>
    <t>heteroceridae</t>
  </si>
  <si>
    <t>dolichopodidae</t>
  </si>
  <si>
    <t>chrysomelidea</t>
  </si>
  <si>
    <t>tettigoniidae</t>
  </si>
  <si>
    <t>tett</t>
  </si>
  <si>
    <t>cantharidae</t>
  </si>
  <si>
    <t>byrrhidae</t>
  </si>
  <si>
    <t>byrrh</t>
  </si>
  <si>
    <t>opiliones</t>
  </si>
  <si>
    <t>harvest</t>
  </si>
  <si>
    <t>fulgoromorpha</t>
  </si>
  <si>
    <t>agromyzidae</t>
  </si>
  <si>
    <t>agro</t>
  </si>
  <si>
    <t>miridae</t>
  </si>
  <si>
    <t>miri</t>
  </si>
  <si>
    <t>thysanoptera</t>
  </si>
  <si>
    <t>thys</t>
  </si>
  <si>
    <t>gasteruptiidae</t>
  </si>
  <si>
    <t>gaster</t>
  </si>
  <si>
    <t>anobiidae</t>
  </si>
  <si>
    <t>ptiliidae</t>
  </si>
  <si>
    <t>lygaeoidea</t>
  </si>
  <si>
    <t>amadilladiidae</t>
  </si>
  <si>
    <t>rhipicephalus</t>
  </si>
  <si>
    <t>scydmaenidae</t>
  </si>
  <si>
    <t>coccinellidae</t>
  </si>
  <si>
    <t>bruchidae</t>
  </si>
  <si>
    <t>cicadidae</t>
  </si>
  <si>
    <t>sarcophagidae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</si>
</sst>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/d/yy"/>
    <numFmt numFmtId="166" formatCode="#,##0.0000"/>
    <numFmt numFmtId="167" formatCode="0.0000"/>
  </numFmts>
  <fonts count="9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sz val="11"/>
      <color rgb="FF000000"/>
      <name val="Calibri"/>
    </font>
    <font>
      <sz val="11"/>
      <color rgb="FF000000"/>
      <name val="Docs-Calibri"/>
    </font>
    <font>
      <sz val="11"/>
      <color theme="1"/>
      <name val="Calibri"/>
    </font>
    <font>
      <i/>
      <sz val="11"/>
      <color theme="1"/>
      <name val="Calibri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0" fontId="2" fillId="2" borderId="0" xfId="0" applyFont="1" applyFill="1"/>
    <xf numFmtId="14" fontId="2" fillId="0" borderId="0" xfId="0" applyNumberFormat="1" applyFont="1"/>
    <xf numFmtId="165" fontId="4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6" fillId="0" borderId="0" xfId="0" applyFont="1"/>
    <xf numFmtId="166" fontId="2" fillId="0" borderId="0" xfId="0" applyNumberFormat="1" applyFont="1"/>
    <xf numFmtId="167" fontId="2" fillId="0" borderId="0" xfId="0" applyNumberFormat="1" applyFont="1"/>
    <xf numFmtId="0" fontId="7" fillId="0" borderId="0" xfId="0" applyFont="1"/>
    <xf numFmtId="0" fontId="1" fillId="0" borderId="0" xfId="1" applyAlignment="1">
      <alignment vertical="center" wrapText="1"/>
    </xf>
  </cellXfs>
  <cellStyles count="2">
    <cellStyle name="Normal" xfId="0" builtinId="0"/>
    <cellStyle name="Normal 2" xfId="1" xr:uid="{D514126D-CDAB-46AB-8375-8B93C18D81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8"/>
  <sheetViews>
    <sheetView workbookViewId="0">
      <pane ySplit="1" topLeftCell="A2" activePane="bottomLeft" state="frozen"/>
      <selection pane="bottomLeft" activeCell="D13" sqref="D13"/>
    </sheetView>
  </sheetViews>
  <sheetFormatPr defaultColWidth="12.625" defaultRowHeight="15" customHeight="1"/>
  <cols>
    <col min="1" max="1" width="12.375" customWidth="1"/>
    <col min="2" max="26" width="7.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>
      <c r="A2" s="2">
        <v>44370</v>
      </c>
      <c r="B2" s="1" t="s">
        <v>8</v>
      </c>
      <c r="C2" s="1">
        <v>0.8</v>
      </c>
      <c r="D2" s="1">
        <v>0.25</v>
      </c>
      <c r="E2" s="1">
        <v>0.5</v>
      </c>
      <c r="F2" s="1">
        <v>0.75</v>
      </c>
      <c r="G2" s="1">
        <v>1</v>
      </c>
    </row>
    <row r="3" spans="1:8" ht="14.25" customHeight="1">
      <c r="A3" s="2">
        <v>44391</v>
      </c>
      <c r="B3" s="1" t="s">
        <v>9</v>
      </c>
      <c r="C3" s="1">
        <v>1</v>
      </c>
      <c r="D3" s="1">
        <v>0.25</v>
      </c>
      <c r="E3" s="1">
        <v>2.625</v>
      </c>
      <c r="F3" s="1">
        <v>0.5</v>
      </c>
      <c r="G3" s="1">
        <v>0.75</v>
      </c>
    </row>
    <row r="4" spans="1:8" ht="14.25" customHeight="1">
      <c r="A4" s="2">
        <v>44377</v>
      </c>
      <c r="B4" s="1" t="s">
        <v>10</v>
      </c>
      <c r="C4" s="1">
        <v>1</v>
      </c>
      <c r="D4" s="1">
        <v>0.5</v>
      </c>
      <c r="E4" s="1">
        <v>3.125</v>
      </c>
      <c r="F4" s="1">
        <v>0.75</v>
      </c>
      <c r="G4" s="1">
        <v>0.75</v>
      </c>
    </row>
    <row r="5" spans="1:8" ht="14.25" customHeight="1">
      <c r="A5" s="2">
        <v>44370</v>
      </c>
      <c r="B5" s="1" t="s">
        <v>11</v>
      </c>
      <c r="C5" s="1">
        <v>1</v>
      </c>
      <c r="D5" s="1">
        <v>0.5</v>
      </c>
      <c r="E5" s="1">
        <v>2</v>
      </c>
      <c r="F5" s="1">
        <v>0.75</v>
      </c>
      <c r="G5" s="1">
        <v>0.75</v>
      </c>
    </row>
    <row r="6" spans="1:8" ht="14.25" customHeight="1">
      <c r="A6" s="2">
        <v>44363</v>
      </c>
      <c r="B6" s="3" t="s">
        <v>12</v>
      </c>
      <c r="C6" s="1">
        <v>1</v>
      </c>
      <c r="D6" s="1">
        <v>0.5</v>
      </c>
      <c r="E6" s="1">
        <v>2.375</v>
      </c>
      <c r="F6" s="1">
        <v>0.75</v>
      </c>
      <c r="G6" s="1">
        <v>0.75</v>
      </c>
    </row>
    <row r="7" spans="1:8" ht="14.25" customHeight="1">
      <c r="A7" s="2">
        <v>44404</v>
      </c>
      <c r="B7" s="1" t="s">
        <v>13</v>
      </c>
      <c r="C7" s="1">
        <v>1</v>
      </c>
      <c r="D7" s="1">
        <v>0.5</v>
      </c>
      <c r="E7" s="1">
        <v>1.875</v>
      </c>
      <c r="F7" s="1">
        <v>0.75</v>
      </c>
      <c r="G7" s="1">
        <v>0.75</v>
      </c>
      <c r="H7" s="1" t="s">
        <v>14</v>
      </c>
    </row>
    <row r="8" spans="1:8" ht="14.25" customHeight="1">
      <c r="A8" s="2">
        <v>44397</v>
      </c>
      <c r="B8" s="1" t="s">
        <v>15</v>
      </c>
      <c r="C8" s="1">
        <v>1</v>
      </c>
      <c r="D8" s="1">
        <v>0.5</v>
      </c>
      <c r="E8" s="1">
        <v>1.75</v>
      </c>
      <c r="F8" s="1">
        <v>0.75</v>
      </c>
      <c r="G8" s="1">
        <v>1</v>
      </c>
    </row>
    <row r="9" spans="1:8" ht="14.25" customHeight="1">
      <c r="A9" s="2">
        <v>44396</v>
      </c>
      <c r="B9" s="1" t="s">
        <v>16</v>
      </c>
      <c r="C9" s="1">
        <v>1</v>
      </c>
      <c r="D9" s="1">
        <v>0.5</v>
      </c>
      <c r="E9" s="1">
        <v>2.125</v>
      </c>
      <c r="F9" s="1">
        <v>0.75</v>
      </c>
      <c r="G9" s="1">
        <v>0.75</v>
      </c>
      <c r="H9" s="1" t="s">
        <v>17</v>
      </c>
    </row>
    <row r="10" spans="1:8" ht="14.25" customHeight="1">
      <c r="A10" s="2">
        <v>44417</v>
      </c>
      <c r="B10" s="1" t="s">
        <v>18</v>
      </c>
      <c r="C10" s="1">
        <v>1</v>
      </c>
      <c r="D10" s="1">
        <v>0.75</v>
      </c>
      <c r="E10" s="1">
        <v>1.625</v>
      </c>
      <c r="F10" s="1">
        <v>0.75</v>
      </c>
      <c r="G10" s="1">
        <v>0.75</v>
      </c>
    </row>
    <row r="11" spans="1:8" ht="14.25" customHeight="1">
      <c r="A11" s="2">
        <v>44356</v>
      </c>
      <c r="B11" s="1" t="s">
        <v>19</v>
      </c>
      <c r="C11" s="1">
        <v>1</v>
      </c>
      <c r="D11" s="1">
        <v>0.5</v>
      </c>
      <c r="E11" s="1">
        <v>2.375</v>
      </c>
      <c r="F11" s="1">
        <v>0.75</v>
      </c>
      <c r="G11" s="1">
        <v>0.75</v>
      </c>
    </row>
    <row r="12" spans="1:8" ht="14.25" customHeight="1">
      <c r="A12" s="2">
        <v>44412</v>
      </c>
      <c r="B12" s="1" t="s">
        <v>20</v>
      </c>
      <c r="C12" s="1">
        <v>1</v>
      </c>
      <c r="D12" s="1">
        <v>0.5</v>
      </c>
      <c r="E12" s="1">
        <v>2.63</v>
      </c>
      <c r="F12" s="1">
        <v>0.75</v>
      </c>
      <c r="G12" s="1">
        <v>1</v>
      </c>
    </row>
    <row r="13" spans="1:8" ht="14.25" customHeight="1">
      <c r="A13" s="2">
        <v>44411</v>
      </c>
      <c r="B13" s="1" t="s">
        <v>21</v>
      </c>
      <c r="C13" s="1">
        <v>1</v>
      </c>
      <c r="G13" s="1">
        <v>0.75</v>
      </c>
    </row>
    <row r="14" spans="1:8" ht="14.25" customHeight="1">
      <c r="A14" s="2">
        <v>44348</v>
      </c>
      <c r="B14" s="1" t="s">
        <v>22</v>
      </c>
      <c r="C14" s="1">
        <v>1</v>
      </c>
      <c r="D14" s="1">
        <v>0.5</v>
      </c>
      <c r="E14" s="1">
        <v>2.375</v>
      </c>
      <c r="F14" s="1">
        <v>0.75</v>
      </c>
      <c r="G14" s="1">
        <v>0.75</v>
      </c>
    </row>
    <row r="15" spans="1:8" ht="14.25" customHeight="1">
      <c r="A15" s="2">
        <v>44340</v>
      </c>
      <c r="B15" s="1" t="s">
        <v>23</v>
      </c>
      <c r="C15" s="1">
        <v>1</v>
      </c>
      <c r="D15" s="1">
        <v>0.5</v>
      </c>
      <c r="E15" s="1">
        <v>2.75</v>
      </c>
      <c r="F15" s="1">
        <v>0.75</v>
      </c>
      <c r="G15" s="1">
        <v>1</v>
      </c>
    </row>
    <row r="16" spans="1:8" ht="14.25" customHeight="1">
      <c r="A16" s="2">
        <v>44375</v>
      </c>
      <c r="B16" s="1" t="s">
        <v>24</v>
      </c>
      <c r="C16" s="1">
        <v>0.8</v>
      </c>
      <c r="D16" s="1">
        <v>0.5</v>
      </c>
      <c r="E16" s="1">
        <v>2</v>
      </c>
      <c r="F16" s="1">
        <v>0.75</v>
      </c>
      <c r="G16" s="1">
        <v>0.75</v>
      </c>
    </row>
    <row r="17" spans="1:8" ht="14.25" customHeight="1">
      <c r="A17" s="2">
        <v>44410</v>
      </c>
      <c r="B17" s="1" t="s">
        <v>25</v>
      </c>
      <c r="C17" s="1">
        <v>1</v>
      </c>
      <c r="D17" s="1">
        <v>0.25</v>
      </c>
      <c r="E17" s="1">
        <v>2</v>
      </c>
      <c r="F17" s="1">
        <v>0.75</v>
      </c>
      <c r="G17" s="1">
        <v>0.75</v>
      </c>
      <c r="H17" s="1" t="s">
        <v>26</v>
      </c>
    </row>
    <row r="18" spans="1:8" ht="14.25" customHeight="1">
      <c r="A18" s="2">
        <v>44354</v>
      </c>
      <c r="B18" s="1" t="s">
        <v>27</v>
      </c>
      <c r="C18" s="1">
        <v>1</v>
      </c>
      <c r="D18" s="1">
        <v>0.5</v>
      </c>
      <c r="E18" s="1">
        <v>2.125</v>
      </c>
      <c r="F18" s="1">
        <v>0.75</v>
      </c>
      <c r="G18" s="1">
        <v>0.75</v>
      </c>
    </row>
    <row r="19" spans="1:8" ht="14.25" customHeight="1">
      <c r="A19" s="2">
        <v>44406</v>
      </c>
      <c r="B19" s="1" t="s">
        <v>28</v>
      </c>
      <c r="C19" s="1">
        <v>1</v>
      </c>
      <c r="D19" s="1">
        <v>0.5</v>
      </c>
      <c r="E19" s="1">
        <v>2.375</v>
      </c>
      <c r="F19" s="1">
        <v>0.75</v>
      </c>
      <c r="G19" s="1">
        <v>0.75</v>
      </c>
    </row>
    <row r="20" spans="1:8" ht="14.25" customHeight="1">
      <c r="A20" s="2">
        <v>44356</v>
      </c>
      <c r="B20" s="1" t="s">
        <v>29</v>
      </c>
      <c r="C20" s="1">
        <v>0.4</v>
      </c>
      <c r="D20" s="1">
        <v>0.1</v>
      </c>
      <c r="E20" s="1">
        <v>4</v>
      </c>
      <c r="F20" s="1">
        <v>0.25</v>
      </c>
      <c r="G20" s="1">
        <v>0.75</v>
      </c>
    </row>
    <row r="21" spans="1:8" ht="14.25" customHeight="1">
      <c r="A21" s="2">
        <v>44418</v>
      </c>
      <c r="B21" s="1" t="s">
        <v>30</v>
      </c>
      <c r="C21" s="1">
        <v>1</v>
      </c>
      <c r="D21" s="1">
        <v>0.75</v>
      </c>
      <c r="E21" s="1">
        <v>1.375</v>
      </c>
      <c r="F21" s="1">
        <v>0.75</v>
      </c>
      <c r="G21" s="1">
        <v>0.75</v>
      </c>
    </row>
    <row r="22" spans="1:8" ht="14.25" customHeight="1">
      <c r="A22" s="2">
        <v>44392</v>
      </c>
      <c r="B22" s="1" t="s">
        <v>31</v>
      </c>
      <c r="C22" s="1">
        <v>1</v>
      </c>
      <c r="D22" s="1">
        <v>0.5</v>
      </c>
      <c r="E22" s="1">
        <v>1.875</v>
      </c>
      <c r="F22" s="1">
        <v>0.75</v>
      </c>
      <c r="G22" s="1">
        <v>0.75</v>
      </c>
    </row>
    <row r="23" spans="1:8" ht="14.25" customHeight="1">
      <c r="A23" s="2">
        <v>44403</v>
      </c>
      <c r="B23" s="1" t="s">
        <v>32</v>
      </c>
      <c r="C23" s="1">
        <v>1</v>
      </c>
      <c r="D23" s="1">
        <v>0.5</v>
      </c>
      <c r="E23" s="1">
        <v>2</v>
      </c>
      <c r="F23" s="1">
        <v>0.75</v>
      </c>
      <c r="G23" s="1">
        <v>1</v>
      </c>
      <c r="H23" s="1" t="s">
        <v>33</v>
      </c>
    </row>
    <row r="24" spans="1:8" ht="14.25" customHeight="1">
      <c r="A24" s="2">
        <v>44398</v>
      </c>
      <c r="B24" s="1" t="s">
        <v>34</v>
      </c>
      <c r="C24" s="1">
        <v>1</v>
      </c>
      <c r="D24" s="1">
        <v>0.5</v>
      </c>
      <c r="E24" s="1">
        <v>2.5</v>
      </c>
      <c r="F24" s="1">
        <v>0.75</v>
      </c>
      <c r="G24" s="1">
        <v>0.75</v>
      </c>
    </row>
    <row r="25" spans="1:8" ht="14.25" customHeight="1">
      <c r="A25" s="2">
        <v>44375</v>
      </c>
      <c r="B25" s="1" t="s">
        <v>35</v>
      </c>
      <c r="C25" s="1">
        <v>1</v>
      </c>
      <c r="D25" s="1">
        <v>0.5</v>
      </c>
      <c r="E25" s="1">
        <v>2</v>
      </c>
      <c r="F25" s="1">
        <v>0.75</v>
      </c>
      <c r="G25" s="1">
        <v>0.5</v>
      </c>
    </row>
    <row r="26" spans="1:8" ht="14.25" customHeight="1">
      <c r="A26" s="2">
        <v>44405</v>
      </c>
      <c r="B26" s="1" t="s">
        <v>36</v>
      </c>
      <c r="C26" s="1">
        <v>1</v>
      </c>
      <c r="D26" s="1">
        <v>0.25</v>
      </c>
      <c r="E26" s="1">
        <v>2.875</v>
      </c>
      <c r="F26" s="1">
        <v>0.75</v>
      </c>
      <c r="G26" s="1">
        <v>0.75</v>
      </c>
    </row>
    <row r="27" spans="1:8" ht="14.25" customHeight="1">
      <c r="A27" s="2">
        <v>44342</v>
      </c>
      <c r="B27" s="1" t="s">
        <v>37</v>
      </c>
      <c r="C27" s="1">
        <v>1</v>
      </c>
      <c r="D27" s="1">
        <v>0.25</v>
      </c>
      <c r="E27" s="1">
        <v>2.88</v>
      </c>
      <c r="F27" s="1">
        <v>0.75</v>
      </c>
      <c r="G27" s="1">
        <v>0.75</v>
      </c>
    </row>
    <row r="28" spans="1:8" ht="14.25" customHeight="1">
      <c r="A28" s="2">
        <v>44350</v>
      </c>
      <c r="B28" s="1" t="s">
        <v>38</v>
      </c>
      <c r="C28" s="1">
        <v>1</v>
      </c>
      <c r="D28" s="1">
        <v>0.25</v>
      </c>
      <c r="E28" s="1">
        <v>3.5</v>
      </c>
      <c r="F28" s="1">
        <v>0.75</v>
      </c>
      <c r="G28" s="1">
        <v>1</v>
      </c>
    </row>
    <row r="29" spans="1:8" ht="14.25" customHeight="1">
      <c r="A29" s="2">
        <v>44389</v>
      </c>
      <c r="B29" s="1" t="s">
        <v>39</v>
      </c>
      <c r="C29" s="1">
        <v>1</v>
      </c>
      <c r="D29" s="1">
        <v>0.75</v>
      </c>
      <c r="E29" s="1">
        <v>1.375</v>
      </c>
      <c r="F29" s="1">
        <v>0.75</v>
      </c>
      <c r="G29" s="1">
        <v>0.75</v>
      </c>
    </row>
    <row r="30" spans="1:8" ht="14.25" customHeight="1">
      <c r="A30" s="2">
        <v>44368</v>
      </c>
      <c r="B30" s="1" t="s">
        <v>40</v>
      </c>
      <c r="C30" s="1">
        <v>0.8</v>
      </c>
      <c r="D30" s="1">
        <v>0.75</v>
      </c>
      <c r="E30" s="1">
        <v>1.125</v>
      </c>
      <c r="F30" s="1">
        <v>0.25</v>
      </c>
      <c r="G30" s="1">
        <v>0.75</v>
      </c>
    </row>
    <row r="31" spans="1:8" ht="14.25" customHeight="1">
      <c r="A31" s="2">
        <v>44361</v>
      </c>
      <c r="B31" s="1" t="s">
        <v>41</v>
      </c>
      <c r="C31" s="1">
        <v>1</v>
      </c>
      <c r="D31" s="1">
        <v>0.5</v>
      </c>
      <c r="E31" s="1">
        <v>2.375</v>
      </c>
      <c r="F31" s="1">
        <v>0.75</v>
      </c>
      <c r="G31" s="1">
        <v>0.75</v>
      </c>
    </row>
    <row r="32" spans="1:8" ht="14.25" customHeight="1">
      <c r="A32" s="2">
        <v>44384</v>
      </c>
      <c r="B32" s="1" t="s">
        <v>42</v>
      </c>
      <c r="C32" s="1">
        <v>1</v>
      </c>
      <c r="D32" s="1">
        <v>0.25</v>
      </c>
      <c r="E32" s="1">
        <v>3.125</v>
      </c>
      <c r="F32" s="1">
        <v>0.75</v>
      </c>
      <c r="G32" s="1">
        <v>0.75</v>
      </c>
    </row>
    <row r="33" spans="1:7" ht="14.25" customHeight="1">
      <c r="A33" s="2">
        <v>44398</v>
      </c>
      <c r="B33" s="1" t="s">
        <v>43</v>
      </c>
      <c r="C33" s="1">
        <v>0.8</v>
      </c>
      <c r="D33" s="1">
        <v>0.1</v>
      </c>
      <c r="E33" s="1">
        <v>3</v>
      </c>
      <c r="F33" s="1">
        <v>0.75</v>
      </c>
      <c r="G33" s="1">
        <v>0.25</v>
      </c>
    </row>
    <row r="34" spans="1:7" ht="14.25" customHeight="1">
      <c r="A34" s="2">
        <v>44384</v>
      </c>
      <c r="B34" s="1" t="s">
        <v>44</v>
      </c>
      <c r="C34" s="1">
        <v>1</v>
      </c>
      <c r="D34" s="1">
        <v>0.25</v>
      </c>
      <c r="E34" s="1">
        <v>3.5</v>
      </c>
      <c r="F34" s="1">
        <v>0.75</v>
      </c>
      <c r="G34" s="1">
        <v>0.75</v>
      </c>
    </row>
    <row r="35" spans="1:7" ht="14.25" customHeight="1"/>
    <row r="36" spans="1:7" ht="14.25" customHeight="1"/>
    <row r="37" spans="1:7" ht="14.25" customHeight="1"/>
    <row r="38" spans="1:7" ht="14.25" customHeight="1"/>
    <row r="39" spans="1:7" ht="14.25" customHeight="1"/>
    <row r="40" spans="1:7" ht="14.25" customHeight="1"/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8.25" customWidth="1"/>
    <col min="2" max="4" width="7.625" customWidth="1"/>
    <col min="5" max="5" width="8.625" customWidth="1"/>
    <col min="6" max="7" width="7.625" customWidth="1"/>
    <col min="8" max="8" width="8.5" customWidth="1"/>
    <col min="9" max="26" width="7.625" customWidth="1"/>
  </cols>
  <sheetData>
    <row r="1" spans="1:12" ht="14.25" customHeight="1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</row>
    <row r="2" spans="1:12" ht="14.25" customHeight="1">
      <c r="A2" s="2">
        <v>44342</v>
      </c>
      <c r="B2" s="1" t="s">
        <v>37</v>
      </c>
      <c r="C2" s="1">
        <v>209</v>
      </c>
      <c r="D2" s="1" t="s">
        <v>56</v>
      </c>
      <c r="I2" s="1">
        <v>100</v>
      </c>
      <c r="J2" s="1" t="s">
        <v>57</v>
      </c>
      <c r="K2" s="1">
        <v>1</v>
      </c>
      <c r="L2" s="1">
        <v>2</v>
      </c>
    </row>
    <row r="3" spans="1:12" ht="14.25" customHeight="1">
      <c r="A3" s="2">
        <v>44342</v>
      </c>
      <c r="B3" s="1" t="s">
        <v>37</v>
      </c>
      <c r="C3" s="1">
        <v>254</v>
      </c>
      <c r="I3" s="1">
        <v>100</v>
      </c>
      <c r="J3" s="1" t="s">
        <v>57</v>
      </c>
      <c r="L3" s="1">
        <v>2</v>
      </c>
    </row>
    <row r="4" spans="1:12" ht="14.25" customHeight="1">
      <c r="A4" s="2">
        <v>44342</v>
      </c>
      <c r="B4" s="1" t="s">
        <v>37</v>
      </c>
      <c r="C4" s="1">
        <v>299</v>
      </c>
      <c r="D4" s="1" t="s">
        <v>56</v>
      </c>
      <c r="I4" s="1">
        <v>100</v>
      </c>
      <c r="J4" s="1" t="s">
        <v>57</v>
      </c>
      <c r="K4" s="1">
        <v>1</v>
      </c>
      <c r="L4" s="1">
        <v>2</v>
      </c>
    </row>
    <row r="5" spans="1:12" ht="14.25" customHeight="1">
      <c r="A5" s="2">
        <v>44342</v>
      </c>
      <c r="B5" s="1" t="s">
        <v>37</v>
      </c>
      <c r="C5" s="1">
        <v>344</v>
      </c>
      <c r="I5" s="1">
        <v>100</v>
      </c>
      <c r="J5" s="1" t="s">
        <v>57</v>
      </c>
      <c r="L5" s="1">
        <v>2</v>
      </c>
    </row>
    <row r="6" spans="1:12" ht="14.25" customHeight="1">
      <c r="A6" s="2">
        <v>44342</v>
      </c>
      <c r="B6" s="1" t="s">
        <v>37</v>
      </c>
      <c r="C6" s="1">
        <v>29</v>
      </c>
      <c r="D6" s="1" t="s">
        <v>56</v>
      </c>
      <c r="E6" s="1" t="s">
        <v>58</v>
      </c>
      <c r="F6" s="1">
        <v>98</v>
      </c>
      <c r="G6" s="1">
        <v>40.722560000000001</v>
      </c>
      <c r="H6" s="1">
        <v>98.627589999999998</v>
      </c>
      <c r="I6" s="1">
        <v>100</v>
      </c>
      <c r="J6" s="1" t="s">
        <v>57</v>
      </c>
      <c r="K6" s="1">
        <v>1</v>
      </c>
      <c r="L6" s="1">
        <v>2</v>
      </c>
    </row>
    <row r="7" spans="1:12" ht="14.25" customHeight="1">
      <c r="A7" s="2">
        <v>44342</v>
      </c>
      <c r="B7" s="1" t="s">
        <v>37</v>
      </c>
      <c r="C7" s="1">
        <v>74</v>
      </c>
      <c r="I7" s="1">
        <v>100</v>
      </c>
      <c r="J7" s="1" t="s">
        <v>57</v>
      </c>
      <c r="L7" s="1">
        <v>2</v>
      </c>
    </row>
    <row r="8" spans="1:12" ht="14.25" customHeight="1">
      <c r="A8" s="2">
        <v>44342</v>
      </c>
      <c r="B8" s="1" t="s">
        <v>37</v>
      </c>
      <c r="C8" s="1">
        <v>119</v>
      </c>
      <c r="D8" s="1" t="s">
        <v>56</v>
      </c>
      <c r="E8" s="1" t="s">
        <v>58</v>
      </c>
      <c r="F8" s="1">
        <v>63</v>
      </c>
      <c r="G8" s="1">
        <v>40.720579999999998</v>
      </c>
      <c r="H8" s="1">
        <v>98.627110000000002</v>
      </c>
      <c r="I8" s="1">
        <v>100</v>
      </c>
      <c r="J8" s="1" t="s">
        <v>59</v>
      </c>
      <c r="K8" s="1">
        <v>1</v>
      </c>
      <c r="L8" s="1">
        <v>2</v>
      </c>
    </row>
    <row r="9" spans="1:12" ht="14.25" customHeight="1">
      <c r="A9" s="2">
        <v>44342</v>
      </c>
      <c r="B9" s="1" t="s">
        <v>37</v>
      </c>
      <c r="C9" s="1">
        <v>164</v>
      </c>
      <c r="I9" s="1">
        <v>100</v>
      </c>
      <c r="J9" s="1" t="s">
        <v>57</v>
      </c>
      <c r="L9" s="1">
        <v>2</v>
      </c>
    </row>
    <row r="10" spans="1:12" ht="14.25" customHeight="1">
      <c r="A10" s="4">
        <v>44348</v>
      </c>
      <c r="B10" s="1" t="s">
        <v>22</v>
      </c>
      <c r="C10" s="1">
        <v>245</v>
      </c>
      <c r="D10" s="1" t="s">
        <v>60</v>
      </c>
      <c r="E10" s="1" t="s">
        <v>61</v>
      </c>
      <c r="F10" s="1">
        <v>5</v>
      </c>
      <c r="G10" s="1">
        <v>40.805799999999998</v>
      </c>
      <c r="H10" s="1">
        <v>-98.406970000000001</v>
      </c>
      <c r="I10" s="1">
        <v>100</v>
      </c>
      <c r="J10" s="1" t="s">
        <v>62</v>
      </c>
      <c r="K10" s="1">
        <v>1</v>
      </c>
      <c r="L10" s="1">
        <v>2</v>
      </c>
    </row>
    <row r="11" spans="1:12" ht="14.25" customHeight="1">
      <c r="A11" s="4">
        <v>44348</v>
      </c>
      <c r="B11" s="1" t="s">
        <v>22</v>
      </c>
      <c r="C11" s="1">
        <v>290</v>
      </c>
      <c r="I11" s="1">
        <v>100</v>
      </c>
      <c r="J11" s="1" t="s">
        <v>63</v>
      </c>
      <c r="L11" s="1">
        <v>2</v>
      </c>
    </row>
    <row r="12" spans="1:12" ht="14.25" customHeight="1">
      <c r="A12" s="4">
        <v>44348</v>
      </c>
      <c r="B12" s="1" t="s">
        <v>22</v>
      </c>
      <c r="C12" s="1">
        <v>335</v>
      </c>
      <c r="D12" s="1" t="s">
        <v>61</v>
      </c>
      <c r="E12" s="1" t="s">
        <v>58</v>
      </c>
      <c r="F12" s="1">
        <v>88</v>
      </c>
      <c r="G12" s="1">
        <v>40.807380000000002</v>
      </c>
      <c r="H12" s="1">
        <v>-98.407150000000001</v>
      </c>
      <c r="I12" s="1">
        <v>100</v>
      </c>
      <c r="J12" s="1" t="s">
        <v>57</v>
      </c>
      <c r="K12" s="1">
        <v>1</v>
      </c>
      <c r="L12" s="1">
        <v>2</v>
      </c>
    </row>
    <row r="13" spans="1:12" ht="14.25" customHeight="1">
      <c r="A13" s="4">
        <v>44348</v>
      </c>
      <c r="B13" s="1" t="s">
        <v>22</v>
      </c>
      <c r="C13" s="1">
        <v>20</v>
      </c>
      <c r="I13" s="1">
        <v>100</v>
      </c>
      <c r="J13" s="1" t="s">
        <v>63</v>
      </c>
      <c r="L13" s="1">
        <v>2</v>
      </c>
    </row>
    <row r="14" spans="1:12" ht="14.25" customHeight="1">
      <c r="A14" s="4">
        <v>44348</v>
      </c>
      <c r="B14" s="1" t="s">
        <v>22</v>
      </c>
      <c r="C14" s="1">
        <v>65</v>
      </c>
      <c r="D14" s="1" t="s">
        <v>61</v>
      </c>
      <c r="E14" s="1" t="s">
        <v>64</v>
      </c>
      <c r="F14" s="1" t="s">
        <v>64</v>
      </c>
      <c r="G14" s="1" t="s">
        <v>64</v>
      </c>
      <c r="H14" s="1" t="s">
        <v>64</v>
      </c>
      <c r="I14" s="1">
        <v>100</v>
      </c>
      <c r="J14" s="1" t="s">
        <v>57</v>
      </c>
      <c r="K14" s="1">
        <v>1</v>
      </c>
      <c r="L14" s="1">
        <v>2</v>
      </c>
    </row>
    <row r="15" spans="1:12" ht="14.25" customHeight="1">
      <c r="A15" s="4">
        <v>44348</v>
      </c>
      <c r="B15" s="1" t="s">
        <v>22</v>
      </c>
      <c r="C15" s="1">
        <v>110</v>
      </c>
      <c r="I15" s="1">
        <v>100</v>
      </c>
      <c r="J15" s="1" t="s">
        <v>57</v>
      </c>
      <c r="L15" s="1">
        <v>2</v>
      </c>
    </row>
    <row r="16" spans="1:12" ht="14.25" customHeight="1">
      <c r="A16" s="4">
        <v>44348</v>
      </c>
      <c r="B16" s="1" t="s">
        <v>22</v>
      </c>
      <c r="C16" s="1">
        <v>155</v>
      </c>
      <c r="D16" s="1" t="s">
        <v>61</v>
      </c>
      <c r="E16" s="1" t="s">
        <v>65</v>
      </c>
      <c r="F16" s="1">
        <v>20</v>
      </c>
      <c r="G16" s="1">
        <v>40.805700000000002</v>
      </c>
      <c r="H16" s="1">
        <v>-98.406700000000001</v>
      </c>
      <c r="I16" s="1">
        <v>100</v>
      </c>
      <c r="J16" s="1" t="s">
        <v>62</v>
      </c>
      <c r="K16" s="1">
        <v>1</v>
      </c>
      <c r="L16" s="1">
        <v>2</v>
      </c>
    </row>
    <row r="17" spans="1:12" ht="14.25" customHeight="1">
      <c r="A17" s="4">
        <v>44348</v>
      </c>
      <c r="B17" s="1" t="s">
        <v>22</v>
      </c>
      <c r="C17" s="1">
        <v>200</v>
      </c>
      <c r="I17" s="1">
        <v>100</v>
      </c>
      <c r="J17" s="1" t="s">
        <v>57</v>
      </c>
      <c r="L17" s="1">
        <v>2</v>
      </c>
    </row>
    <row r="18" spans="1:12" ht="14.25" customHeight="1">
      <c r="A18" s="4">
        <v>44348</v>
      </c>
      <c r="B18" s="1" t="s">
        <v>23</v>
      </c>
      <c r="C18" s="1">
        <v>33</v>
      </c>
      <c r="D18" s="1" t="s">
        <v>58</v>
      </c>
      <c r="E18" s="1" t="s">
        <v>61</v>
      </c>
      <c r="F18" s="1">
        <v>38</v>
      </c>
      <c r="G18" s="1">
        <v>40.783470000000001</v>
      </c>
      <c r="H18" s="1">
        <v>-98.474239999999995</v>
      </c>
      <c r="I18" s="1">
        <v>100</v>
      </c>
      <c r="J18" s="1" t="s">
        <v>59</v>
      </c>
      <c r="K18" s="1">
        <v>1</v>
      </c>
      <c r="L18" s="1">
        <v>0</v>
      </c>
    </row>
    <row r="19" spans="1:12" ht="14.25" customHeight="1">
      <c r="A19" s="4">
        <v>44348</v>
      </c>
      <c r="B19" s="1" t="s">
        <v>23</v>
      </c>
      <c r="C19" s="1">
        <v>78</v>
      </c>
      <c r="I19" s="1">
        <v>100</v>
      </c>
      <c r="J19" s="1" t="s">
        <v>59</v>
      </c>
      <c r="L19" s="1">
        <v>0</v>
      </c>
    </row>
    <row r="20" spans="1:12" ht="14.25" customHeight="1">
      <c r="A20" s="4">
        <v>44348</v>
      </c>
      <c r="B20" s="1" t="s">
        <v>23</v>
      </c>
      <c r="C20" s="1">
        <v>123</v>
      </c>
      <c r="D20" s="1" t="s">
        <v>61</v>
      </c>
      <c r="E20" s="1" t="s">
        <v>66</v>
      </c>
      <c r="F20" s="1">
        <v>23</v>
      </c>
      <c r="G20" s="1">
        <v>40.78302</v>
      </c>
      <c r="H20" s="1">
        <v>-98.474189999999993</v>
      </c>
      <c r="I20" s="1">
        <v>23</v>
      </c>
      <c r="J20" s="1" t="s">
        <v>59</v>
      </c>
      <c r="K20" s="1">
        <v>1</v>
      </c>
      <c r="L20" s="1">
        <v>0</v>
      </c>
    </row>
    <row r="21" spans="1:12" ht="14.25" customHeight="1">
      <c r="A21" s="4">
        <v>44348</v>
      </c>
      <c r="B21" s="1" t="s">
        <v>23</v>
      </c>
      <c r="C21" s="1">
        <v>168</v>
      </c>
      <c r="I21" s="1">
        <v>40</v>
      </c>
      <c r="J21" s="1" t="s">
        <v>67</v>
      </c>
      <c r="L21" s="1">
        <v>0</v>
      </c>
    </row>
    <row r="22" spans="1:12" ht="14.25" customHeight="1">
      <c r="A22" s="4">
        <v>44348</v>
      </c>
      <c r="B22" s="1" t="s">
        <v>23</v>
      </c>
      <c r="C22" s="1">
        <v>213</v>
      </c>
      <c r="D22" s="1" t="s">
        <v>61</v>
      </c>
      <c r="E22" s="1" t="s">
        <v>58</v>
      </c>
      <c r="F22" s="1">
        <v>35</v>
      </c>
      <c r="G22" s="1">
        <v>40.782589999999999</v>
      </c>
      <c r="H22" s="1">
        <v>-98.475679999999997</v>
      </c>
      <c r="I22" s="1">
        <v>90</v>
      </c>
      <c r="J22" s="1" t="s">
        <v>59</v>
      </c>
      <c r="K22" s="1">
        <v>1</v>
      </c>
      <c r="L22" s="1">
        <v>0</v>
      </c>
    </row>
    <row r="23" spans="1:12" ht="14.25" customHeight="1">
      <c r="A23" s="4">
        <v>44348</v>
      </c>
      <c r="B23" s="1" t="s">
        <v>23</v>
      </c>
      <c r="C23" s="1">
        <v>258</v>
      </c>
      <c r="I23" s="1">
        <v>100</v>
      </c>
      <c r="J23" s="1" t="s">
        <v>59</v>
      </c>
      <c r="L23" s="1">
        <v>0</v>
      </c>
    </row>
    <row r="24" spans="1:12" ht="14.25" customHeight="1">
      <c r="A24" s="4">
        <v>44348</v>
      </c>
      <c r="B24" s="1" t="s">
        <v>23</v>
      </c>
      <c r="C24" s="1">
        <v>303</v>
      </c>
      <c r="D24" s="1" t="s">
        <v>58</v>
      </c>
      <c r="E24" s="1" t="s">
        <v>61</v>
      </c>
      <c r="F24" s="1">
        <v>80</v>
      </c>
      <c r="G24" s="1">
        <v>40.783180000000002</v>
      </c>
      <c r="H24" s="1">
        <v>-98.476460000000003</v>
      </c>
      <c r="I24" s="1">
        <v>100</v>
      </c>
      <c r="J24" s="1" t="s">
        <v>67</v>
      </c>
      <c r="K24" s="1">
        <v>1</v>
      </c>
      <c r="L24" s="1">
        <v>0</v>
      </c>
    </row>
    <row r="25" spans="1:12" ht="14.25" customHeight="1">
      <c r="A25" s="4">
        <v>44348</v>
      </c>
      <c r="B25" s="1" t="s">
        <v>23</v>
      </c>
      <c r="C25" s="1">
        <v>348</v>
      </c>
      <c r="I25" s="1">
        <v>100</v>
      </c>
      <c r="J25" s="1" t="s">
        <v>59</v>
      </c>
      <c r="L25" s="1">
        <v>0</v>
      </c>
    </row>
    <row r="26" spans="1:12" ht="14.25" customHeight="1">
      <c r="A26" s="2">
        <v>44350</v>
      </c>
      <c r="B26" s="1" t="s">
        <v>38</v>
      </c>
      <c r="C26" s="1">
        <v>194</v>
      </c>
      <c r="D26" s="1" t="s">
        <v>56</v>
      </c>
      <c r="E26" s="1" t="s">
        <v>64</v>
      </c>
      <c r="F26" s="1" t="s">
        <v>64</v>
      </c>
      <c r="G26" s="1" t="s">
        <v>64</v>
      </c>
      <c r="H26" s="1" t="s">
        <v>64</v>
      </c>
      <c r="I26" s="1">
        <v>100</v>
      </c>
      <c r="J26" s="1" t="s">
        <v>68</v>
      </c>
      <c r="K26" s="1">
        <v>1</v>
      </c>
      <c r="L26" s="1">
        <v>0</v>
      </c>
    </row>
    <row r="27" spans="1:12" ht="14.25" customHeight="1">
      <c r="A27" s="2">
        <v>44350</v>
      </c>
      <c r="B27" s="1" t="s">
        <v>38</v>
      </c>
      <c r="C27" s="1">
        <v>239</v>
      </c>
      <c r="I27" s="1">
        <v>100</v>
      </c>
      <c r="J27" s="1" t="s">
        <v>63</v>
      </c>
      <c r="L27" s="1">
        <v>0</v>
      </c>
    </row>
    <row r="28" spans="1:12" ht="14.25" customHeight="1">
      <c r="A28" s="2">
        <v>44350</v>
      </c>
      <c r="B28" s="1" t="s">
        <v>38</v>
      </c>
      <c r="C28" s="1">
        <v>284</v>
      </c>
      <c r="D28" s="1" t="s">
        <v>58</v>
      </c>
      <c r="E28" s="1" t="s">
        <v>56</v>
      </c>
      <c r="F28" s="1">
        <v>5</v>
      </c>
      <c r="G28" s="1">
        <v>40.716650000000001</v>
      </c>
      <c r="H28" s="1">
        <v>-98.63485</v>
      </c>
      <c r="I28" s="1">
        <v>100</v>
      </c>
      <c r="J28" s="1" t="s">
        <v>68</v>
      </c>
      <c r="K28" s="1">
        <v>1</v>
      </c>
      <c r="L28" s="1">
        <v>0</v>
      </c>
    </row>
    <row r="29" spans="1:12" ht="14.25" customHeight="1">
      <c r="A29" s="2">
        <v>44350</v>
      </c>
      <c r="B29" s="1" t="s">
        <v>38</v>
      </c>
      <c r="C29" s="1">
        <v>329</v>
      </c>
      <c r="I29" s="1">
        <v>100</v>
      </c>
      <c r="J29" s="1" t="s">
        <v>63</v>
      </c>
      <c r="L29" s="1">
        <v>0</v>
      </c>
    </row>
    <row r="30" spans="1:12" ht="14.25" customHeight="1">
      <c r="A30" s="2">
        <v>44350</v>
      </c>
      <c r="B30" s="1" t="s">
        <v>38</v>
      </c>
      <c r="C30" s="1">
        <v>14</v>
      </c>
      <c r="D30" s="1" t="s">
        <v>58</v>
      </c>
      <c r="E30" s="1" t="s">
        <v>61</v>
      </c>
      <c r="F30" s="1">
        <v>10</v>
      </c>
      <c r="G30" s="1">
        <v>40.717030000000001</v>
      </c>
      <c r="H30" s="1">
        <v>-98.633830000000003</v>
      </c>
      <c r="I30" s="1">
        <v>100</v>
      </c>
      <c r="J30" s="1" t="s">
        <v>68</v>
      </c>
      <c r="K30" s="1">
        <v>1</v>
      </c>
      <c r="L30" s="1">
        <v>0</v>
      </c>
    </row>
    <row r="31" spans="1:12" ht="14.25" customHeight="1">
      <c r="A31" s="2">
        <v>44350</v>
      </c>
      <c r="B31" s="1" t="s">
        <v>38</v>
      </c>
      <c r="C31" s="1">
        <v>59</v>
      </c>
      <c r="I31" s="1">
        <v>100</v>
      </c>
      <c r="J31" s="1" t="s">
        <v>68</v>
      </c>
      <c r="L31" s="1">
        <v>0</v>
      </c>
    </row>
    <row r="32" spans="1:12" ht="14.25" customHeight="1">
      <c r="A32" s="2">
        <v>44350</v>
      </c>
      <c r="B32" s="1" t="s">
        <v>38</v>
      </c>
      <c r="C32" s="1">
        <v>104</v>
      </c>
      <c r="D32" s="1" t="s">
        <v>58</v>
      </c>
      <c r="E32" s="1" t="s">
        <v>61</v>
      </c>
      <c r="F32" s="1">
        <v>15</v>
      </c>
      <c r="G32" s="1">
        <v>40.716830000000002</v>
      </c>
      <c r="H32" s="1">
        <v>-98.633619999999993</v>
      </c>
      <c r="I32" s="1">
        <v>100</v>
      </c>
      <c r="J32" s="1" t="s">
        <v>68</v>
      </c>
      <c r="K32" s="1">
        <v>1</v>
      </c>
      <c r="L32" s="1">
        <v>0</v>
      </c>
    </row>
    <row r="33" spans="1:12" ht="14.25" customHeight="1">
      <c r="A33" s="2">
        <v>44350</v>
      </c>
      <c r="B33" s="1" t="s">
        <v>38</v>
      </c>
      <c r="C33" s="1">
        <v>149</v>
      </c>
      <c r="I33" s="1">
        <v>100</v>
      </c>
      <c r="J33" s="1" t="s">
        <v>68</v>
      </c>
      <c r="L33" s="1">
        <v>0</v>
      </c>
    </row>
    <row r="34" spans="1:12" ht="14.25" customHeight="1">
      <c r="A34" s="2">
        <v>44356</v>
      </c>
      <c r="B34" s="1" t="s">
        <v>19</v>
      </c>
      <c r="C34" s="1">
        <v>325</v>
      </c>
      <c r="D34" s="1" t="s">
        <v>58</v>
      </c>
      <c r="E34" s="1" t="s">
        <v>61</v>
      </c>
      <c r="F34" s="1">
        <v>40</v>
      </c>
      <c r="G34" s="1">
        <v>40.674630000000001</v>
      </c>
      <c r="H34" s="1">
        <v>-99.328699999999998</v>
      </c>
      <c r="I34" s="1">
        <v>100</v>
      </c>
      <c r="J34" s="1" t="s">
        <v>57</v>
      </c>
      <c r="K34" s="1">
        <v>1</v>
      </c>
      <c r="L34" s="1">
        <v>0</v>
      </c>
    </row>
    <row r="35" spans="1:12" ht="14.25" customHeight="1">
      <c r="A35" s="2">
        <v>44356</v>
      </c>
      <c r="B35" s="1" t="s">
        <v>19</v>
      </c>
      <c r="C35" s="1">
        <v>10</v>
      </c>
      <c r="I35" s="1">
        <v>100</v>
      </c>
      <c r="J35" s="1" t="s">
        <v>63</v>
      </c>
      <c r="L35" s="1">
        <v>0</v>
      </c>
    </row>
    <row r="36" spans="1:12" ht="14.25" customHeight="1">
      <c r="A36" s="2">
        <v>44356</v>
      </c>
      <c r="B36" s="1" t="s">
        <v>19</v>
      </c>
      <c r="C36" s="1">
        <v>55</v>
      </c>
      <c r="D36" s="1" t="s">
        <v>58</v>
      </c>
      <c r="E36" s="1" t="s">
        <v>61</v>
      </c>
      <c r="F36" s="1">
        <v>15</v>
      </c>
      <c r="G36" s="1">
        <v>40.674239999999998</v>
      </c>
      <c r="H36" s="1">
        <v>-99.327039999999997</v>
      </c>
      <c r="I36" s="1">
        <v>100</v>
      </c>
      <c r="J36" s="1" t="s">
        <v>63</v>
      </c>
      <c r="K36" s="1">
        <v>1</v>
      </c>
      <c r="L36" s="1">
        <v>0</v>
      </c>
    </row>
    <row r="37" spans="1:12" ht="14.25" customHeight="1">
      <c r="A37" s="2">
        <v>44356</v>
      </c>
      <c r="B37" s="1" t="s">
        <v>19</v>
      </c>
      <c r="C37" s="1">
        <v>100</v>
      </c>
      <c r="I37" s="1">
        <v>100</v>
      </c>
      <c r="J37" s="1" t="s">
        <v>63</v>
      </c>
      <c r="L37" s="1">
        <v>0</v>
      </c>
    </row>
    <row r="38" spans="1:12" ht="14.25" customHeight="1">
      <c r="A38" s="2">
        <v>44356</v>
      </c>
      <c r="B38" s="1" t="s">
        <v>19</v>
      </c>
      <c r="C38" s="1">
        <v>145</v>
      </c>
      <c r="D38" s="1" t="s">
        <v>58</v>
      </c>
      <c r="E38" s="1" t="s">
        <v>61</v>
      </c>
      <c r="F38" s="1">
        <v>57</v>
      </c>
      <c r="G38" s="1">
        <v>40.673609999999996</v>
      </c>
      <c r="H38" s="1">
        <v>-99.326980000000006</v>
      </c>
      <c r="I38" s="1">
        <v>100</v>
      </c>
      <c r="J38" s="1" t="s">
        <v>69</v>
      </c>
      <c r="K38" s="1">
        <v>1</v>
      </c>
      <c r="L38" s="1">
        <v>0</v>
      </c>
    </row>
    <row r="39" spans="1:12" ht="14.25" customHeight="1">
      <c r="A39" s="2">
        <v>44356</v>
      </c>
      <c r="B39" s="1" t="s">
        <v>19</v>
      </c>
      <c r="C39" s="1">
        <v>190</v>
      </c>
      <c r="I39" s="1">
        <v>100</v>
      </c>
      <c r="J39" s="1" t="s">
        <v>70</v>
      </c>
      <c r="L39" s="1">
        <v>0</v>
      </c>
    </row>
    <row r="40" spans="1:12" ht="14.25" customHeight="1">
      <c r="A40" s="2">
        <v>44356</v>
      </c>
      <c r="B40" s="1" t="s">
        <v>19</v>
      </c>
      <c r="C40" s="1">
        <v>235</v>
      </c>
      <c r="D40" s="1" t="s">
        <v>58</v>
      </c>
      <c r="E40" s="1" t="s">
        <v>64</v>
      </c>
      <c r="F40" s="1" t="s">
        <v>64</v>
      </c>
      <c r="G40" s="1" t="s">
        <v>64</v>
      </c>
      <c r="H40" s="1" t="s">
        <v>64</v>
      </c>
      <c r="I40" s="1">
        <v>100</v>
      </c>
      <c r="J40" s="1" t="s">
        <v>63</v>
      </c>
      <c r="K40" s="1">
        <v>1</v>
      </c>
      <c r="L40" s="1">
        <v>0</v>
      </c>
    </row>
    <row r="41" spans="1:12" ht="14.25" customHeight="1">
      <c r="A41" s="2">
        <v>44356</v>
      </c>
      <c r="B41" s="1" t="s">
        <v>19</v>
      </c>
      <c r="C41" s="1">
        <v>280</v>
      </c>
      <c r="I41" s="1">
        <v>100</v>
      </c>
      <c r="J41" s="1" t="s">
        <v>70</v>
      </c>
      <c r="L41" s="1">
        <v>0</v>
      </c>
    </row>
    <row r="42" spans="1:12" ht="14.25" customHeight="1">
      <c r="A42" s="2">
        <v>44356</v>
      </c>
      <c r="B42" s="1" t="s">
        <v>29</v>
      </c>
      <c r="C42" s="1">
        <v>153</v>
      </c>
      <c r="I42" s="1">
        <v>34</v>
      </c>
      <c r="J42" s="1" t="s">
        <v>71</v>
      </c>
      <c r="L42" s="1">
        <v>2</v>
      </c>
    </row>
    <row r="43" spans="1:12" ht="14.25" customHeight="1">
      <c r="A43" s="2">
        <v>44356</v>
      </c>
      <c r="B43" s="1" t="s">
        <v>29</v>
      </c>
      <c r="C43" s="1">
        <v>198</v>
      </c>
      <c r="D43" s="1" t="s">
        <v>61</v>
      </c>
      <c r="E43" s="1" t="s">
        <v>58</v>
      </c>
      <c r="F43" s="1">
        <v>98</v>
      </c>
      <c r="G43" s="1">
        <v>40.660269999999997</v>
      </c>
      <c r="H43" s="1">
        <v>-98.915220000000005</v>
      </c>
      <c r="I43" s="1">
        <v>100</v>
      </c>
      <c r="J43" s="1" t="s">
        <v>71</v>
      </c>
      <c r="K43" s="1">
        <v>1</v>
      </c>
      <c r="L43" s="1">
        <v>2</v>
      </c>
    </row>
    <row r="44" spans="1:12" ht="14.25" customHeight="1">
      <c r="A44" s="2">
        <v>44356</v>
      </c>
      <c r="B44" s="1" t="s">
        <v>29</v>
      </c>
      <c r="C44" s="1">
        <v>243</v>
      </c>
      <c r="I44" s="1">
        <v>100</v>
      </c>
      <c r="J44" s="1" t="s">
        <v>71</v>
      </c>
      <c r="L44" s="1">
        <v>2</v>
      </c>
    </row>
    <row r="45" spans="1:12" ht="14.25" customHeight="1">
      <c r="A45" s="2">
        <v>44356</v>
      </c>
      <c r="B45" s="1" t="s">
        <v>29</v>
      </c>
      <c r="C45" s="1">
        <v>288</v>
      </c>
      <c r="D45" s="1" t="s">
        <v>61</v>
      </c>
      <c r="E45" s="1" t="s">
        <v>64</v>
      </c>
      <c r="F45" s="1" t="s">
        <v>64</v>
      </c>
      <c r="G45" s="1" t="s">
        <v>64</v>
      </c>
      <c r="H45" s="1" t="s">
        <v>64</v>
      </c>
      <c r="I45" s="1">
        <v>16</v>
      </c>
      <c r="J45" s="1" t="s">
        <v>59</v>
      </c>
      <c r="K45" s="1">
        <v>1</v>
      </c>
      <c r="L45" s="1">
        <v>2</v>
      </c>
    </row>
    <row r="46" spans="1:12" ht="14.25" customHeight="1">
      <c r="A46" s="2">
        <v>44356</v>
      </c>
      <c r="B46" s="1" t="s">
        <v>29</v>
      </c>
      <c r="C46" s="1">
        <v>333</v>
      </c>
      <c r="I46" s="1">
        <v>9</v>
      </c>
      <c r="J46" s="1" t="s">
        <v>68</v>
      </c>
      <c r="L46" s="1">
        <v>2</v>
      </c>
    </row>
    <row r="47" spans="1:12" ht="14.25" customHeight="1">
      <c r="A47" s="2">
        <v>44356</v>
      </c>
      <c r="B47" s="1" t="s">
        <v>29</v>
      </c>
      <c r="C47" s="1">
        <v>18</v>
      </c>
      <c r="D47" s="1" t="s">
        <v>61</v>
      </c>
      <c r="E47" s="1" t="s">
        <v>58</v>
      </c>
      <c r="F47" s="1">
        <v>7</v>
      </c>
      <c r="G47" s="1">
        <v>40.661900000000003</v>
      </c>
      <c r="H47" s="1">
        <v>-98.914869999999993</v>
      </c>
      <c r="I47" s="1">
        <v>11</v>
      </c>
      <c r="J47" s="1" t="s">
        <v>63</v>
      </c>
      <c r="K47" s="1">
        <v>1</v>
      </c>
      <c r="L47" s="1">
        <v>2</v>
      </c>
    </row>
    <row r="48" spans="1:12" ht="14.25" customHeight="1">
      <c r="A48" s="2">
        <v>44356</v>
      </c>
      <c r="B48" s="1" t="s">
        <v>29</v>
      </c>
      <c r="C48" s="1">
        <v>63</v>
      </c>
      <c r="I48" s="1">
        <v>24</v>
      </c>
      <c r="J48" s="1" t="s">
        <v>71</v>
      </c>
      <c r="L48" s="1">
        <v>2</v>
      </c>
    </row>
    <row r="49" spans="1:12" ht="14.25" customHeight="1">
      <c r="A49" s="2">
        <v>44356</v>
      </c>
      <c r="B49" s="1" t="s">
        <v>29</v>
      </c>
      <c r="C49" s="1">
        <v>108</v>
      </c>
      <c r="D49" s="1" t="s">
        <v>61</v>
      </c>
      <c r="E49" s="1" t="s">
        <v>58</v>
      </c>
      <c r="F49" s="1">
        <v>12</v>
      </c>
      <c r="G49" s="1">
        <v>40.66093</v>
      </c>
      <c r="H49" s="1">
        <v>-98.914320000000004</v>
      </c>
      <c r="I49" s="1">
        <v>19</v>
      </c>
      <c r="J49" s="1" t="s">
        <v>71</v>
      </c>
      <c r="K49" s="1">
        <v>1</v>
      </c>
      <c r="L49" s="1">
        <v>2</v>
      </c>
    </row>
    <row r="50" spans="1:12" ht="14.25" customHeight="1">
      <c r="A50" s="2">
        <v>44363</v>
      </c>
      <c r="B50" s="1" t="s">
        <v>12</v>
      </c>
      <c r="C50" s="1">
        <v>160</v>
      </c>
      <c r="I50" s="1">
        <v>100</v>
      </c>
      <c r="J50" s="1" t="s">
        <v>63</v>
      </c>
      <c r="L50" s="1">
        <v>1</v>
      </c>
    </row>
    <row r="51" spans="1:12" ht="14.25" customHeight="1">
      <c r="A51" s="2">
        <v>44363</v>
      </c>
      <c r="B51" s="1" t="s">
        <v>12</v>
      </c>
      <c r="C51" s="1">
        <v>205</v>
      </c>
      <c r="D51" s="1" t="s">
        <v>58</v>
      </c>
      <c r="E51" s="1" t="s">
        <v>64</v>
      </c>
      <c r="F51" s="1" t="s">
        <v>64</v>
      </c>
      <c r="G51" s="1" t="s">
        <v>64</v>
      </c>
      <c r="H51" s="1" t="s">
        <v>64</v>
      </c>
      <c r="I51" s="1">
        <v>100</v>
      </c>
      <c r="J51" s="1" t="s">
        <v>63</v>
      </c>
      <c r="K51" s="1">
        <v>1</v>
      </c>
      <c r="L51" s="1">
        <v>1</v>
      </c>
    </row>
    <row r="52" spans="1:12" ht="14.25" customHeight="1">
      <c r="A52" s="2">
        <v>44363</v>
      </c>
      <c r="B52" s="1" t="s">
        <v>12</v>
      </c>
      <c r="C52" s="1">
        <v>250</v>
      </c>
      <c r="I52" s="1">
        <v>100</v>
      </c>
      <c r="J52" s="1" t="s">
        <v>63</v>
      </c>
      <c r="L52" s="1">
        <v>1</v>
      </c>
    </row>
    <row r="53" spans="1:12" ht="14.25" customHeight="1">
      <c r="A53" s="2">
        <v>44363</v>
      </c>
      <c r="B53" s="1" t="s">
        <v>12</v>
      </c>
      <c r="C53" s="1">
        <v>295</v>
      </c>
      <c r="D53" s="1" t="s">
        <v>58</v>
      </c>
      <c r="E53" s="1" t="s">
        <v>65</v>
      </c>
      <c r="F53" s="1">
        <v>11</v>
      </c>
      <c r="G53" s="1">
        <v>40.705869999999997</v>
      </c>
      <c r="H53" s="1">
        <v>-98.78707</v>
      </c>
      <c r="I53" s="1">
        <v>100</v>
      </c>
      <c r="J53" s="1" t="s">
        <v>62</v>
      </c>
      <c r="K53" s="1">
        <v>1</v>
      </c>
      <c r="L53" s="1">
        <v>1</v>
      </c>
    </row>
    <row r="54" spans="1:12" ht="14.25" customHeight="1">
      <c r="A54" s="2">
        <v>44363</v>
      </c>
      <c r="B54" s="1" t="s">
        <v>12</v>
      </c>
      <c r="C54" s="1">
        <v>340</v>
      </c>
      <c r="I54" s="1">
        <v>100</v>
      </c>
      <c r="J54" s="1" t="s">
        <v>63</v>
      </c>
      <c r="L54" s="1">
        <v>1</v>
      </c>
    </row>
    <row r="55" spans="1:12" ht="14.25" customHeight="1">
      <c r="A55" s="2">
        <v>44363</v>
      </c>
      <c r="B55" s="1" t="s">
        <v>12</v>
      </c>
      <c r="C55" s="1">
        <v>25</v>
      </c>
      <c r="D55" s="1" t="s">
        <v>56</v>
      </c>
      <c r="E55" s="1" t="s">
        <v>58</v>
      </c>
      <c r="F55" s="1">
        <v>21</v>
      </c>
      <c r="G55" s="1">
        <v>40.706020000000002</v>
      </c>
      <c r="H55" s="1">
        <v>-98.786689999999993</v>
      </c>
      <c r="I55" s="1">
        <v>100</v>
      </c>
      <c r="J55" s="1" t="s">
        <v>63</v>
      </c>
      <c r="K55" s="1">
        <v>1</v>
      </c>
      <c r="L55" s="1">
        <v>1</v>
      </c>
    </row>
    <row r="56" spans="1:12" ht="14.25" customHeight="1">
      <c r="A56" s="2">
        <v>44363</v>
      </c>
      <c r="B56" s="1" t="s">
        <v>12</v>
      </c>
      <c r="C56" s="1">
        <v>70</v>
      </c>
      <c r="I56" s="1">
        <v>100</v>
      </c>
      <c r="J56" s="1" t="s">
        <v>63</v>
      </c>
      <c r="L56" s="1">
        <v>1</v>
      </c>
    </row>
    <row r="57" spans="1:12" ht="14.25" customHeight="1">
      <c r="A57" s="2">
        <v>44363</v>
      </c>
      <c r="B57" s="1" t="s">
        <v>12</v>
      </c>
      <c r="C57" s="1">
        <v>115</v>
      </c>
      <c r="D57" s="1" t="s">
        <v>56</v>
      </c>
      <c r="E57" s="1" t="s">
        <v>58</v>
      </c>
      <c r="F57" s="1">
        <v>9</v>
      </c>
      <c r="G57" s="1">
        <v>40.704949999999997</v>
      </c>
      <c r="H57" s="1">
        <v>-98.786379999999994</v>
      </c>
      <c r="I57" s="1">
        <v>100</v>
      </c>
      <c r="J57" s="1" t="s">
        <v>63</v>
      </c>
      <c r="K57" s="1">
        <v>1</v>
      </c>
      <c r="L57" s="1">
        <v>1</v>
      </c>
    </row>
    <row r="58" spans="1:12" ht="14.25" customHeight="1">
      <c r="A58" s="2">
        <v>44363</v>
      </c>
      <c r="B58" s="1" t="s">
        <v>40</v>
      </c>
      <c r="C58" s="1">
        <v>355</v>
      </c>
      <c r="I58" s="1">
        <v>100</v>
      </c>
      <c r="J58" s="1" t="s">
        <v>63</v>
      </c>
      <c r="L58" s="1">
        <v>0</v>
      </c>
    </row>
    <row r="59" spans="1:12" ht="14.25" customHeight="1">
      <c r="A59" s="2">
        <v>44363</v>
      </c>
      <c r="B59" s="1" t="s">
        <v>40</v>
      </c>
      <c r="C59" s="1">
        <v>40</v>
      </c>
      <c r="D59" s="1" t="s">
        <v>58</v>
      </c>
      <c r="E59" s="1" t="s">
        <v>64</v>
      </c>
      <c r="F59" s="1" t="s">
        <v>64</v>
      </c>
      <c r="G59" s="1" t="s">
        <v>64</v>
      </c>
      <c r="H59" s="1" t="s">
        <v>64</v>
      </c>
      <c r="I59" s="1">
        <v>100</v>
      </c>
      <c r="K59" s="1">
        <v>1</v>
      </c>
      <c r="L59" s="1">
        <v>0</v>
      </c>
    </row>
    <row r="60" spans="1:12" ht="14.25" customHeight="1">
      <c r="A60" s="2">
        <v>44363</v>
      </c>
      <c r="B60" s="1" t="s">
        <v>40</v>
      </c>
      <c r="C60" s="1">
        <v>85</v>
      </c>
      <c r="I60" s="1">
        <v>100</v>
      </c>
      <c r="J60" s="1" t="s">
        <v>62</v>
      </c>
      <c r="L60" s="1">
        <v>0</v>
      </c>
    </row>
    <row r="61" spans="1:12" ht="14.25" customHeight="1">
      <c r="A61" s="2">
        <v>44363</v>
      </c>
      <c r="B61" s="1" t="s">
        <v>40</v>
      </c>
      <c r="C61" s="1">
        <v>130</v>
      </c>
      <c r="D61" s="1" t="s">
        <v>58</v>
      </c>
      <c r="E61" s="1" t="s">
        <v>61</v>
      </c>
      <c r="F61" s="1">
        <v>90</v>
      </c>
      <c r="G61" s="1">
        <v>40.794400000000003</v>
      </c>
      <c r="H61" s="1">
        <v>-98.434740000000005</v>
      </c>
      <c r="I61" s="1">
        <v>100</v>
      </c>
      <c r="J61" s="1" t="s">
        <v>59</v>
      </c>
      <c r="K61" s="1">
        <v>1</v>
      </c>
      <c r="L61" s="1">
        <v>0</v>
      </c>
    </row>
    <row r="62" spans="1:12" ht="14.25" customHeight="1">
      <c r="A62" s="2">
        <v>44363</v>
      </c>
      <c r="B62" s="1" t="s">
        <v>40</v>
      </c>
      <c r="C62" s="1">
        <v>175</v>
      </c>
      <c r="I62" s="1">
        <v>80</v>
      </c>
      <c r="J62" s="1" t="s">
        <v>59</v>
      </c>
      <c r="L62" s="1">
        <v>0</v>
      </c>
    </row>
    <row r="63" spans="1:12" ht="14.25" customHeight="1">
      <c r="A63" s="2">
        <v>44363</v>
      </c>
      <c r="B63" s="1" t="s">
        <v>40</v>
      </c>
      <c r="C63" s="1">
        <v>220</v>
      </c>
      <c r="D63" s="1" t="s">
        <v>65</v>
      </c>
      <c r="E63" s="1" t="s">
        <v>58</v>
      </c>
      <c r="F63" s="1">
        <v>5</v>
      </c>
      <c r="G63" s="1">
        <v>40.794670000000004</v>
      </c>
      <c r="H63" s="1">
        <v>-98.435860000000005</v>
      </c>
      <c r="I63" s="1">
        <v>100</v>
      </c>
      <c r="J63" s="1" t="s">
        <v>72</v>
      </c>
      <c r="K63" s="1">
        <v>1</v>
      </c>
      <c r="L63" s="1">
        <v>0</v>
      </c>
    </row>
    <row r="64" spans="1:12" ht="14.25" customHeight="1">
      <c r="A64" s="2">
        <v>44363</v>
      </c>
      <c r="B64" s="1" t="s">
        <v>40</v>
      </c>
      <c r="C64" s="1">
        <v>265</v>
      </c>
      <c r="I64" s="1">
        <v>100</v>
      </c>
      <c r="J64" s="1" t="s">
        <v>62</v>
      </c>
      <c r="L64" s="1">
        <v>0</v>
      </c>
    </row>
    <row r="65" spans="1:12" ht="14.25" customHeight="1">
      <c r="A65" s="2">
        <v>44363</v>
      </c>
      <c r="B65" s="1" t="s">
        <v>40</v>
      </c>
      <c r="C65" s="1">
        <v>310</v>
      </c>
      <c r="D65" s="1" t="s">
        <v>65</v>
      </c>
      <c r="E65" s="1" t="s">
        <v>58</v>
      </c>
      <c r="F65" s="1">
        <v>5</v>
      </c>
      <c r="G65" s="1">
        <v>40.795670000000001</v>
      </c>
      <c r="H65" s="1">
        <v>-98.435940000000002</v>
      </c>
      <c r="I65" s="1">
        <v>100</v>
      </c>
      <c r="J65" s="1" t="s">
        <v>62</v>
      </c>
      <c r="K65" s="1">
        <v>1</v>
      </c>
      <c r="L65" s="1">
        <v>0</v>
      </c>
    </row>
    <row r="66" spans="1:12" ht="14.25" customHeight="1">
      <c r="A66" s="2">
        <v>44370</v>
      </c>
      <c r="B66" s="1" t="s">
        <v>11</v>
      </c>
      <c r="C66" s="1">
        <v>44</v>
      </c>
      <c r="D66" s="1" t="s">
        <v>56</v>
      </c>
      <c r="E66" s="1" t="s">
        <v>58</v>
      </c>
      <c r="F66" s="1">
        <v>59</v>
      </c>
      <c r="G66" s="1">
        <v>40.776800000000001</v>
      </c>
      <c r="H66" s="1">
        <v>-98.50188</v>
      </c>
      <c r="I66" s="1">
        <v>100</v>
      </c>
      <c r="J66" s="1" t="s">
        <v>73</v>
      </c>
      <c r="K66" s="1">
        <v>1</v>
      </c>
      <c r="L66" s="1">
        <v>2</v>
      </c>
    </row>
    <row r="67" spans="1:12" ht="14.25" customHeight="1">
      <c r="A67" s="2">
        <v>44370</v>
      </c>
      <c r="B67" s="1" t="s">
        <v>11</v>
      </c>
      <c r="C67" s="1">
        <v>89</v>
      </c>
      <c r="I67" s="1">
        <v>100</v>
      </c>
      <c r="J67" s="1" t="s">
        <v>73</v>
      </c>
      <c r="L67" s="1">
        <v>2</v>
      </c>
    </row>
    <row r="68" spans="1:12" ht="14.25" customHeight="1">
      <c r="A68" s="2">
        <v>44370</v>
      </c>
      <c r="B68" s="1" t="s">
        <v>11</v>
      </c>
      <c r="C68" s="1">
        <v>134</v>
      </c>
      <c r="D68" s="1" t="s">
        <v>56</v>
      </c>
      <c r="E68" s="1" t="s">
        <v>64</v>
      </c>
      <c r="F68" s="1" t="s">
        <v>64</v>
      </c>
      <c r="G68" s="1" t="s">
        <v>64</v>
      </c>
      <c r="H68" s="1" t="s">
        <v>64</v>
      </c>
      <c r="I68" s="1">
        <v>100</v>
      </c>
      <c r="J68" s="1" t="s">
        <v>73</v>
      </c>
      <c r="K68" s="1">
        <v>1</v>
      </c>
      <c r="L68" s="1">
        <v>2</v>
      </c>
    </row>
    <row r="69" spans="1:12" ht="14.25" customHeight="1">
      <c r="A69" s="2">
        <v>44370</v>
      </c>
      <c r="B69" s="1" t="s">
        <v>11</v>
      </c>
      <c r="C69" s="1">
        <v>179</v>
      </c>
      <c r="I69" s="1">
        <v>100</v>
      </c>
      <c r="J69" s="1" t="s">
        <v>73</v>
      </c>
      <c r="L69" s="1">
        <v>2</v>
      </c>
    </row>
    <row r="70" spans="1:12" ht="14.25" customHeight="1">
      <c r="A70" s="2">
        <v>44370</v>
      </c>
      <c r="B70" s="1" t="s">
        <v>11</v>
      </c>
      <c r="C70" s="1">
        <v>224</v>
      </c>
      <c r="D70" s="1" t="s">
        <v>56</v>
      </c>
      <c r="E70" s="1" t="s">
        <v>58</v>
      </c>
      <c r="F70" s="1">
        <v>6</v>
      </c>
      <c r="G70" s="1">
        <v>40.775489999999998</v>
      </c>
      <c r="H70" s="1">
        <v>-98.502549999999999</v>
      </c>
      <c r="I70" s="1">
        <v>100</v>
      </c>
      <c r="J70" s="1" t="s">
        <v>73</v>
      </c>
      <c r="K70" s="1">
        <v>1</v>
      </c>
      <c r="L70" s="1">
        <v>2</v>
      </c>
    </row>
    <row r="71" spans="1:12" ht="14.25" customHeight="1">
      <c r="A71" s="2">
        <v>44370</v>
      </c>
      <c r="B71" s="1" t="s">
        <v>11</v>
      </c>
      <c r="C71" s="1">
        <v>269</v>
      </c>
      <c r="I71" s="1">
        <v>100</v>
      </c>
      <c r="J71" s="1" t="s">
        <v>73</v>
      </c>
      <c r="L71" s="1">
        <v>2</v>
      </c>
    </row>
    <row r="72" spans="1:12" ht="14.25" customHeight="1">
      <c r="A72" s="2">
        <v>44370</v>
      </c>
      <c r="B72" s="1" t="s">
        <v>11</v>
      </c>
      <c r="C72" s="1">
        <v>314</v>
      </c>
      <c r="D72" s="1" t="s">
        <v>56</v>
      </c>
      <c r="E72" s="1" t="s">
        <v>58</v>
      </c>
      <c r="F72" s="1">
        <v>31</v>
      </c>
      <c r="G72" s="1">
        <v>40.776609999999998</v>
      </c>
      <c r="H72" s="1">
        <v>-98.502740000000003</v>
      </c>
      <c r="I72" s="1">
        <v>100</v>
      </c>
      <c r="J72" s="1" t="s">
        <v>59</v>
      </c>
      <c r="K72" s="1">
        <v>1</v>
      </c>
      <c r="L72" s="1">
        <v>2</v>
      </c>
    </row>
    <row r="73" spans="1:12" ht="14.25" customHeight="1">
      <c r="A73" s="2">
        <v>44370</v>
      </c>
      <c r="B73" s="1" t="s">
        <v>11</v>
      </c>
      <c r="C73" s="1">
        <v>359</v>
      </c>
      <c r="I73" s="1">
        <v>100</v>
      </c>
      <c r="J73" s="1" t="s">
        <v>57</v>
      </c>
      <c r="L73" s="1">
        <v>2</v>
      </c>
    </row>
    <row r="74" spans="1:12" ht="14.25" customHeight="1">
      <c r="A74" s="2">
        <v>44375</v>
      </c>
      <c r="B74" s="1" t="s">
        <v>24</v>
      </c>
      <c r="C74" s="1">
        <v>126</v>
      </c>
      <c r="D74" s="1" t="s">
        <v>58</v>
      </c>
      <c r="E74" s="1" t="s">
        <v>65</v>
      </c>
      <c r="F74" s="1">
        <v>81</v>
      </c>
      <c r="G74" s="1">
        <v>40.798349999999999</v>
      </c>
      <c r="H74" s="1">
        <v>-98.433210000000003</v>
      </c>
      <c r="I74" s="1">
        <v>100</v>
      </c>
      <c r="J74" s="1" t="s">
        <v>73</v>
      </c>
      <c r="K74" s="1">
        <v>1</v>
      </c>
      <c r="L74" s="1">
        <v>3</v>
      </c>
    </row>
    <row r="75" spans="1:12" ht="14.25" customHeight="1">
      <c r="A75" s="2">
        <v>44375</v>
      </c>
      <c r="B75" s="1" t="s">
        <v>24</v>
      </c>
      <c r="C75" s="1">
        <v>171</v>
      </c>
      <c r="I75" s="1">
        <v>100</v>
      </c>
      <c r="J75" s="1" t="s">
        <v>73</v>
      </c>
      <c r="L75" s="1">
        <v>3</v>
      </c>
    </row>
    <row r="76" spans="1:12" ht="14.25" customHeight="1">
      <c r="A76" s="2">
        <v>44375</v>
      </c>
      <c r="B76" s="1" t="s">
        <v>24</v>
      </c>
      <c r="C76" s="1">
        <v>216</v>
      </c>
      <c r="D76" s="1" t="s">
        <v>58</v>
      </c>
      <c r="E76" s="1" t="s">
        <v>65</v>
      </c>
      <c r="F76" s="1">
        <v>90</v>
      </c>
      <c r="G76" s="1">
        <v>40.798029999999997</v>
      </c>
      <c r="H76" s="1">
        <v>-98.434719999999999</v>
      </c>
      <c r="I76" s="1">
        <v>100</v>
      </c>
      <c r="J76" s="1" t="s">
        <v>73</v>
      </c>
      <c r="K76" s="1">
        <v>1</v>
      </c>
      <c r="L76" s="1">
        <v>3</v>
      </c>
    </row>
    <row r="77" spans="1:12" ht="14.25" customHeight="1">
      <c r="A77" s="2">
        <v>44375</v>
      </c>
      <c r="B77" s="1" t="s">
        <v>24</v>
      </c>
      <c r="C77" s="1">
        <v>261</v>
      </c>
      <c r="I77" s="1">
        <v>100</v>
      </c>
      <c r="J77" s="1" t="s">
        <v>72</v>
      </c>
      <c r="L77" s="1">
        <v>3</v>
      </c>
    </row>
    <row r="78" spans="1:12" ht="14.25" customHeight="1">
      <c r="A78" s="2">
        <v>44375</v>
      </c>
      <c r="B78" s="1" t="s">
        <v>24</v>
      </c>
      <c r="C78" s="1">
        <v>306</v>
      </c>
      <c r="D78" s="1" t="s">
        <v>74</v>
      </c>
      <c r="E78" s="1" t="s">
        <v>58</v>
      </c>
      <c r="F78" s="1">
        <v>10</v>
      </c>
      <c r="G78" s="1">
        <v>40.799630000000001</v>
      </c>
      <c r="H78" s="1">
        <v>-98.434309999999996</v>
      </c>
      <c r="I78" s="1">
        <v>100</v>
      </c>
      <c r="J78" s="1" t="s">
        <v>63</v>
      </c>
      <c r="K78" s="1">
        <v>1</v>
      </c>
      <c r="L78" s="1">
        <v>3</v>
      </c>
    </row>
    <row r="79" spans="1:12" ht="14.25" customHeight="1">
      <c r="A79" s="2">
        <v>44375</v>
      </c>
      <c r="B79" s="1" t="s">
        <v>24</v>
      </c>
      <c r="C79" s="1">
        <v>351</v>
      </c>
      <c r="I79" s="1">
        <v>85</v>
      </c>
      <c r="J79" s="1" t="s">
        <v>73</v>
      </c>
      <c r="L79" s="1">
        <v>3</v>
      </c>
    </row>
    <row r="80" spans="1:12" ht="14.25" customHeight="1">
      <c r="A80" s="2">
        <v>44375</v>
      </c>
      <c r="B80" s="1" t="s">
        <v>24</v>
      </c>
      <c r="C80" s="1">
        <v>36</v>
      </c>
      <c r="D80" s="1" t="s">
        <v>74</v>
      </c>
      <c r="E80" s="1" t="s">
        <v>58</v>
      </c>
      <c r="F80" s="1">
        <v>15</v>
      </c>
      <c r="G80" s="1">
        <v>40.799709999999997</v>
      </c>
      <c r="H80" s="1">
        <v>-98.434070000000006</v>
      </c>
      <c r="I80" s="1">
        <v>100</v>
      </c>
      <c r="J80" s="1" t="s">
        <v>67</v>
      </c>
      <c r="K80" s="1">
        <v>1</v>
      </c>
      <c r="L80" s="1">
        <v>3</v>
      </c>
    </row>
    <row r="81" spans="1:12" ht="14.25" customHeight="1">
      <c r="A81" s="2">
        <v>44375</v>
      </c>
      <c r="B81" s="1" t="s">
        <v>24</v>
      </c>
      <c r="C81" s="1">
        <v>81</v>
      </c>
      <c r="I81" s="1">
        <v>100</v>
      </c>
      <c r="J81" s="1" t="s">
        <v>73</v>
      </c>
      <c r="L81" s="1">
        <v>3</v>
      </c>
    </row>
    <row r="82" spans="1:12" ht="14.25" customHeight="1">
      <c r="A82" s="2">
        <v>44385</v>
      </c>
      <c r="B82" s="1" t="s">
        <v>39</v>
      </c>
      <c r="C82" s="1">
        <v>232</v>
      </c>
      <c r="D82" s="1" t="s">
        <v>61</v>
      </c>
      <c r="E82" s="1" t="s">
        <v>64</v>
      </c>
      <c r="F82" s="1" t="s">
        <v>64</v>
      </c>
      <c r="G82" s="1" t="s">
        <v>64</v>
      </c>
      <c r="H82" s="1" t="s">
        <v>64</v>
      </c>
      <c r="I82" s="1">
        <v>100</v>
      </c>
      <c r="J82" s="1" t="s">
        <v>68</v>
      </c>
      <c r="K82" s="1">
        <v>1</v>
      </c>
      <c r="L82" s="1">
        <v>0</v>
      </c>
    </row>
    <row r="83" spans="1:12" ht="14.25" customHeight="1">
      <c r="A83" s="2">
        <v>44385</v>
      </c>
      <c r="B83" s="1" t="s">
        <v>39</v>
      </c>
      <c r="C83" s="1">
        <v>277</v>
      </c>
      <c r="I83" s="1">
        <v>100</v>
      </c>
      <c r="J83" s="1" t="s">
        <v>73</v>
      </c>
      <c r="L83" s="1">
        <v>0</v>
      </c>
    </row>
    <row r="84" spans="1:12" ht="14.25" customHeight="1">
      <c r="A84" s="2">
        <v>44385</v>
      </c>
      <c r="B84" s="1" t="s">
        <v>39</v>
      </c>
      <c r="C84" s="1">
        <v>322</v>
      </c>
      <c r="D84" s="1" t="s">
        <v>61</v>
      </c>
      <c r="E84" s="1" t="s">
        <v>64</v>
      </c>
      <c r="F84" s="1" t="s">
        <v>64</v>
      </c>
      <c r="G84" s="1" t="s">
        <v>64</v>
      </c>
      <c r="H84" s="1" t="s">
        <v>64</v>
      </c>
      <c r="I84" s="1">
        <v>100</v>
      </c>
      <c r="J84" s="1" t="s">
        <v>73</v>
      </c>
      <c r="K84" s="1">
        <v>1</v>
      </c>
      <c r="L84" s="1">
        <v>0</v>
      </c>
    </row>
    <row r="85" spans="1:12" ht="14.25" customHeight="1">
      <c r="A85" s="2">
        <v>44385</v>
      </c>
      <c r="B85" s="1" t="s">
        <v>39</v>
      </c>
      <c r="C85" s="1">
        <v>7</v>
      </c>
      <c r="I85" s="1">
        <v>100</v>
      </c>
      <c r="J85" s="1" t="s">
        <v>73</v>
      </c>
      <c r="L85" s="1">
        <v>0</v>
      </c>
    </row>
    <row r="86" spans="1:12" ht="14.25" customHeight="1">
      <c r="A86" s="2">
        <v>44385</v>
      </c>
      <c r="B86" s="1" t="s">
        <v>39</v>
      </c>
      <c r="C86" s="1">
        <v>52</v>
      </c>
      <c r="D86" s="1" t="s">
        <v>61</v>
      </c>
      <c r="E86" s="1" t="s">
        <v>64</v>
      </c>
      <c r="F86" s="1" t="s">
        <v>64</v>
      </c>
      <c r="G86" s="1" t="s">
        <v>64</v>
      </c>
      <c r="H86" s="1" t="s">
        <v>64</v>
      </c>
      <c r="I86" s="1">
        <v>100</v>
      </c>
      <c r="J86" s="1" t="s">
        <v>68</v>
      </c>
      <c r="K86" s="1">
        <v>1</v>
      </c>
      <c r="L86" s="1">
        <v>0</v>
      </c>
    </row>
    <row r="87" spans="1:12" ht="14.25" customHeight="1">
      <c r="A87" s="2">
        <v>44385</v>
      </c>
      <c r="B87" s="1" t="s">
        <v>39</v>
      </c>
      <c r="C87" s="1">
        <v>97</v>
      </c>
      <c r="I87" s="1">
        <v>100</v>
      </c>
      <c r="J87" s="1" t="s">
        <v>68</v>
      </c>
      <c r="L87" s="1">
        <v>0</v>
      </c>
    </row>
    <row r="88" spans="1:12" ht="14.25" customHeight="1">
      <c r="A88" s="2">
        <v>44385</v>
      </c>
      <c r="B88" s="1" t="s">
        <v>39</v>
      </c>
      <c r="C88" s="1">
        <v>142</v>
      </c>
      <c r="D88" s="1" t="s">
        <v>61</v>
      </c>
      <c r="E88" s="1" t="s">
        <v>64</v>
      </c>
      <c r="F88" s="1" t="s">
        <v>64</v>
      </c>
      <c r="G88" s="1" t="s">
        <v>64</v>
      </c>
      <c r="H88" s="1" t="s">
        <v>64</v>
      </c>
      <c r="I88" s="1">
        <v>100</v>
      </c>
      <c r="J88" s="1" t="s">
        <v>73</v>
      </c>
      <c r="K88" s="1">
        <v>1</v>
      </c>
      <c r="L88" s="1">
        <v>0</v>
      </c>
    </row>
    <row r="89" spans="1:12" ht="14.25" customHeight="1">
      <c r="A89" s="2">
        <v>44385</v>
      </c>
      <c r="B89" s="1" t="s">
        <v>39</v>
      </c>
      <c r="C89" s="1">
        <v>187</v>
      </c>
      <c r="I89" s="1">
        <v>100</v>
      </c>
      <c r="J89" s="1" t="s">
        <v>73</v>
      </c>
      <c r="L89" s="1">
        <v>0</v>
      </c>
    </row>
    <row r="90" spans="1:12" ht="14.25" customHeight="1">
      <c r="A90" s="2">
        <v>44378</v>
      </c>
      <c r="B90" s="1" t="s">
        <v>16</v>
      </c>
      <c r="C90" s="1">
        <v>5</v>
      </c>
      <c r="D90" s="1" t="s">
        <v>61</v>
      </c>
      <c r="E90" s="1" t="s">
        <v>74</v>
      </c>
      <c r="F90" s="1">
        <v>15</v>
      </c>
      <c r="G90" s="1">
        <v>40.777439999999999</v>
      </c>
      <c r="H90" s="1">
        <v>-98.529200000000003</v>
      </c>
      <c r="I90" s="1">
        <v>100</v>
      </c>
      <c r="J90" s="1" t="s">
        <v>69</v>
      </c>
      <c r="K90" s="1">
        <v>1</v>
      </c>
      <c r="L90" s="1">
        <v>0</v>
      </c>
    </row>
    <row r="91" spans="1:12" ht="14.25" customHeight="1">
      <c r="A91" s="2">
        <v>44378</v>
      </c>
      <c r="B91" s="1" t="s">
        <v>16</v>
      </c>
      <c r="C91" s="1">
        <v>50</v>
      </c>
      <c r="I91" s="1">
        <v>100</v>
      </c>
      <c r="J91" s="1" t="s">
        <v>69</v>
      </c>
      <c r="L91" s="1">
        <v>0</v>
      </c>
    </row>
    <row r="92" spans="1:12" ht="14.25" customHeight="1">
      <c r="A92" s="2">
        <v>44378</v>
      </c>
      <c r="B92" s="1" t="s">
        <v>16</v>
      </c>
      <c r="C92" s="1">
        <v>95</v>
      </c>
      <c r="D92" s="1" t="s">
        <v>74</v>
      </c>
      <c r="E92" s="1" t="s">
        <v>61</v>
      </c>
      <c r="F92" s="1">
        <v>15</v>
      </c>
      <c r="G92" s="1">
        <v>40.777160000000002</v>
      </c>
      <c r="H92" s="1">
        <v>-98.529070000000004</v>
      </c>
      <c r="I92" s="1">
        <v>100</v>
      </c>
      <c r="J92" s="1" t="s">
        <v>69</v>
      </c>
      <c r="K92" s="1">
        <v>1</v>
      </c>
      <c r="L92" s="1">
        <v>0</v>
      </c>
    </row>
    <row r="93" spans="1:12" ht="14.25" customHeight="1">
      <c r="A93" s="2">
        <v>44378</v>
      </c>
      <c r="B93" s="1" t="s">
        <v>16</v>
      </c>
      <c r="C93" s="1">
        <v>140</v>
      </c>
      <c r="I93" s="1">
        <v>100</v>
      </c>
      <c r="J93" s="1" t="s">
        <v>57</v>
      </c>
      <c r="L93" s="1">
        <v>0</v>
      </c>
    </row>
    <row r="94" spans="1:12" ht="14.25" customHeight="1">
      <c r="A94" s="2">
        <v>44378</v>
      </c>
      <c r="B94" s="1" t="s">
        <v>16</v>
      </c>
      <c r="C94" s="1">
        <v>185</v>
      </c>
      <c r="D94" s="1" t="s">
        <v>61</v>
      </c>
      <c r="E94" s="1" t="s">
        <v>74</v>
      </c>
      <c r="F94" s="1">
        <v>5</v>
      </c>
      <c r="G94" s="1">
        <v>40.77666</v>
      </c>
      <c r="H94" s="1">
        <v>-98.530180000000001</v>
      </c>
      <c r="I94" s="1">
        <v>100</v>
      </c>
      <c r="J94" s="1" t="s">
        <v>69</v>
      </c>
      <c r="K94" s="1">
        <v>1</v>
      </c>
      <c r="L94" s="1">
        <v>0</v>
      </c>
    </row>
    <row r="95" spans="1:12" ht="14.25" customHeight="1">
      <c r="A95" s="2">
        <v>44378</v>
      </c>
      <c r="B95" s="1" t="s">
        <v>16</v>
      </c>
      <c r="C95" s="1">
        <v>230</v>
      </c>
      <c r="I95" s="1">
        <v>100</v>
      </c>
      <c r="J95" s="1" t="s">
        <v>69</v>
      </c>
      <c r="L95" s="1">
        <v>0</v>
      </c>
    </row>
    <row r="96" spans="1:12" ht="14.25" customHeight="1">
      <c r="A96" s="2">
        <v>44378</v>
      </c>
      <c r="B96" s="1" t="s">
        <v>16</v>
      </c>
      <c r="C96" s="1">
        <v>275</v>
      </c>
      <c r="D96" s="1" t="s">
        <v>61</v>
      </c>
      <c r="E96" s="1" t="s">
        <v>74</v>
      </c>
      <c r="F96" s="1">
        <v>35</v>
      </c>
      <c r="G96" s="1">
        <v>40.776890000000002</v>
      </c>
      <c r="H96" s="1">
        <v>-98.530619999999999</v>
      </c>
      <c r="I96" s="1">
        <v>100</v>
      </c>
      <c r="J96" s="1" t="s">
        <v>57</v>
      </c>
      <c r="K96" s="1">
        <v>1</v>
      </c>
      <c r="L96" s="1">
        <v>0</v>
      </c>
    </row>
    <row r="97" spans="1:12" ht="14.25" customHeight="1">
      <c r="A97" s="2">
        <v>44378</v>
      </c>
      <c r="B97" s="1" t="s">
        <v>16</v>
      </c>
      <c r="C97" s="1">
        <v>320</v>
      </c>
      <c r="I97" s="1">
        <v>100</v>
      </c>
      <c r="J97" s="1" t="s">
        <v>70</v>
      </c>
      <c r="L97" s="1">
        <v>0</v>
      </c>
    </row>
    <row r="98" spans="1:12" ht="14.25" customHeight="1">
      <c r="A98" s="2">
        <v>44384</v>
      </c>
      <c r="B98" s="1" t="s">
        <v>41</v>
      </c>
      <c r="C98" s="1">
        <v>254</v>
      </c>
      <c r="I98" s="1">
        <v>100</v>
      </c>
      <c r="J98" s="1" t="s">
        <v>69</v>
      </c>
      <c r="L98" s="1">
        <v>0</v>
      </c>
    </row>
    <row r="99" spans="1:12" ht="14.25" customHeight="1">
      <c r="A99" s="2">
        <v>44384</v>
      </c>
      <c r="B99" s="1" t="s">
        <v>41</v>
      </c>
      <c r="C99" s="1">
        <v>299</v>
      </c>
      <c r="D99" s="1" t="s">
        <v>61</v>
      </c>
      <c r="E99" s="1" t="s">
        <v>74</v>
      </c>
      <c r="F99" s="1">
        <v>10</v>
      </c>
      <c r="G99" s="1">
        <v>40.784759999999999</v>
      </c>
      <c r="H99" s="1">
        <v>-98.495630000000006</v>
      </c>
      <c r="I99" s="1">
        <v>100</v>
      </c>
      <c r="J99" s="1" t="s">
        <v>69</v>
      </c>
      <c r="K99" s="1">
        <v>1</v>
      </c>
      <c r="L99" s="1">
        <v>0</v>
      </c>
    </row>
    <row r="100" spans="1:12" ht="14.25" customHeight="1">
      <c r="A100" s="2">
        <v>44384</v>
      </c>
      <c r="B100" s="1" t="s">
        <v>41</v>
      </c>
      <c r="C100" s="1">
        <v>344</v>
      </c>
      <c r="I100" s="1">
        <v>100</v>
      </c>
      <c r="J100" s="1" t="s">
        <v>69</v>
      </c>
      <c r="L100" s="1">
        <v>0</v>
      </c>
    </row>
    <row r="101" spans="1:12" ht="14.25" customHeight="1">
      <c r="A101" s="2">
        <v>44384</v>
      </c>
      <c r="B101" s="1" t="s">
        <v>41</v>
      </c>
      <c r="C101" s="1">
        <v>29</v>
      </c>
      <c r="D101" s="1" t="s">
        <v>61</v>
      </c>
      <c r="E101" s="1" t="s">
        <v>74</v>
      </c>
      <c r="F101" s="1">
        <v>45</v>
      </c>
      <c r="G101" s="1">
        <v>40.785290000000003</v>
      </c>
      <c r="H101" s="1">
        <v>-98.494100000000003</v>
      </c>
      <c r="I101" s="1">
        <v>100</v>
      </c>
      <c r="J101" s="1" t="s">
        <v>68</v>
      </c>
      <c r="K101" s="1">
        <v>1</v>
      </c>
      <c r="L101" s="1">
        <v>0</v>
      </c>
    </row>
    <row r="102" spans="1:12" ht="14.25" customHeight="1">
      <c r="A102" s="2">
        <v>44384</v>
      </c>
      <c r="B102" s="1" t="s">
        <v>41</v>
      </c>
      <c r="C102" s="1">
        <v>74</v>
      </c>
      <c r="I102" s="1">
        <v>100</v>
      </c>
      <c r="J102" s="1" t="s">
        <v>57</v>
      </c>
      <c r="L102" s="1">
        <v>0</v>
      </c>
    </row>
    <row r="103" spans="1:12" ht="14.25" customHeight="1">
      <c r="A103" s="2">
        <v>44384</v>
      </c>
      <c r="B103" s="1" t="s">
        <v>41</v>
      </c>
      <c r="C103" s="1">
        <v>119</v>
      </c>
      <c r="D103" s="1" t="s">
        <v>61</v>
      </c>
      <c r="E103" s="1" t="s">
        <v>74</v>
      </c>
      <c r="F103" s="1">
        <v>5</v>
      </c>
      <c r="G103" s="1">
        <v>40.785240000000002</v>
      </c>
      <c r="H103" s="1">
        <v>-98.494259999999997</v>
      </c>
      <c r="I103" s="1">
        <v>100</v>
      </c>
      <c r="J103" s="1" t="s">
        <v>69</v>
      </c>
      <c r="K103" s="1">
        <v>1</v>
      </c>
      <c r="L103" s="1">
        <v>0</v>
      </c>
    </row>
    <row r="104" spans="1:12" ht="14.25" customHeight="1">
      <c r="A104" s="2">
        <v>44384</v>
      </c>
      <c r="B104" s="1" t="s">
        <v>41</v>
      </c>
      <c r="C104" s="1">
        <v>164</v>
      </c>
      <c r="I104" s="1">
        <v>100</v>
      </c>
      <c r="J104" s="1" t="s">
        <v>57</v>
      </c>
      <c r="L104" s="1">
        <v>0</v>
      </c>
    </row>
    <row r="105" spans="1:12" ht="14.25" customHeight="1">
      <c r="A105" s="2">
        <v>44384</v>
      </c>
      <c r="B105" s="1" t="s">
        <v>41</v>
      </c>
      <c r="C105" s="1">
        <v>209</v>
      </c>
      <c r="D105" s="1" t="s">
        <v>61</v>
      </c>
      <c r="E105" s="1" t="s">
        <v>74</v>
      </c>
      <c r="F105" s="1">
        <v>60</v>
      </c>
      <c r="G105" s="1">
        <v>40.784170000000003</v>
      </c>
      <c r="H105" s="1">
        <v>-98.495829999999998</v>
      </c>
      <c r="I105" s="1">
        <v>100</v>
      </c>
      <c r="J105" s="1" t="s">
        <v>57</v>
      </c>
      <c r="K105" s="1">
        <v>1</v>
      </c>
      <c r="L105" s="1">
        <v>0</v>
      </c>
    </row>
    <row r="106" spans="1:12" ht="14.25" customHeight="1">
      <c r="A106" s="2">
        <v>44377</v>
      </c>
      <c r="B106" s="1" t="s">
        <v>10</v>
      </c>
      <c r="C106" s="1">
        <v>214</v>
      </c>
      <c r="D106" s="1" t="s">
        <v>58</v>
      </c>
      <c r="E106" s="1" t="s">
        <v>64</v>
      </c>
      <c r="F106" s="1" t="s">
        <v>64</v>
      </c>
      <c r="G106" s="1" t="s">
        <v>64</v>
      </c>
      <c r="H106" s="1" t="s">
        <v>64</v>
      </c>
      <c r="I106" s="1">
        <v>100</v>
      </c>
      <c r="J106" s="1" t="s">
        <v>75</v>
      </c>
      <c r="K106" s="1">
        <v>1</v>
      </c>
      <c r="L106" s="1">
        <v>4</v>
      </c>
    </row>
    <row r="107" spans="1:12" ht="14.25" customHeight="1">
      <c r="A107" s="2">
        <v>44377</v>
      </c>
      <c r="B107" s="1" t="s">
        <v>10</v>
      </c>
      <c r="C107" s="1">
        <v>259</v>
      </c>
      <c r="I107" s="1">
        <v>100</v>
      </c>
      <c r="J107" s="1" t="s">
        <v>75</v>
      </c>
      <c r="L107" s="1">
        <v>4</v>
      </c>
    </row>
    <row r="108" spans="1:12" ht="14.25" customHeight="1">
      <c r="A108" s="2">
        <v>44377</v>
      </c>
      <c r="B108" s="1" t="s">
        <v>10</v>
      </c>
      <c r="C108" s="1">
        <v>304</v>
      </c>
      <c r="D108" s="1" t="s">
        <v>58</v>
      </c>
      <c r="E108" s="1" t="s">
        <v>56</v>
      </c>
      <c r="F108" s="1">
        <v>67</v>
      </c>
      <c r="G108" s="1">
        <v>40.761659999999999</v>
      </c>
      <c r="H108" s="1">
        <v>-98.530230000000003</v>
      </c>
      <c r="I108" s="1">
        <v>100</v>
      </c>
      <c r="J108" s="1" t="s">
        <v>75</v>
      </c>
      <c r="K108" s="1">
        <v>1</v>
      </c>
      <c r="L108" s="1">
        <v>4</v>
      </c>
    </row>
    <row r="109" spans="1:12" ht="14.25" customHeight="1">
      <c r="A109" s="2">
        <v>44377</v>
      </c>
      <c r="B109" s="1" t="s">
        <v>10</v>
      </c>
      <c r="C109" s="1">
        <v>349</v>
      </c>
      <c r="I109" s="1">
        <v>100</v>
      </c>
      <c r="J109" s="1" t="s">
        <v>75</v>
      </c>
      <c r="L109" s="1">
        <v>4</v>
      </c>
    </row>
    <row r="110" spans="1:12" ht="14.25" customHeight="1">
      <c r="A110" s="2">
        <v>44377</v>
      </c>
      <c r="B110" s="1" t="s">
        <v>10</v>
      </c>
      <c r="C110" s="1">
        <v>34</v>
      </c>
      <c r="D110" s="1" t="s">
        <v>58</v>
      </c>
      <c r="E110" s="1" t="s">
        <v>56</v>
      </c>
      <c r="F110" s="1">
        <v>31</v>
      </c>
      <c r="G110" s="1">
        <v>40.761949999999999</v>
      </c>
      <c r="H110" s="1">
        <v>-98.528180000000006</v>
      </c>
      <c r="I110" s="1">
        <v>100</v>
      </c>
      <c r="J110" s="1" t="s">
        <v>75</v>
      </c>
      <c r="K110" s="1">
        <v>1</v>
      </c>
      <c r="L110" s="1">
        <v>4</v>
      </c>
    </row>
    <row r="111" spans="1:12" ht="14.25" customHeight="1">
      <c r="A111" s="2">
        <v>44377</v>
      </c>
      <c r="B111" s="1" t="s">
        <v>10</v>
      </c>
      <c r="C111" s="1">
        <v>79</v>
      </c>
      <c r="I111" s="1">
        <v>100</v>
      </c>
      <c r="J111" s="1" t="s">
        <v>75</v>
      </c>
      <c r="L111" s="1">
        <v>4</v>
      </c>
    </row>
    <row r="112" spans="1:12" ht="14.25" customHeight="1">
      <c r="A112" s="2">
        <v>44377</v>
      </c>
      <c r="B112" s="1" t="s">
        <v>10</v>
      </c>
      <c r="C112" s="1">
        <v>124</v>
      </c>
      <c r="D112" s="1" t="s">
        <v>58</v>
      </c>
      <c r="E112" s="1" t="s">
        <v>56</v>
      </c>
      <c r="F112" s="1">
        <v>34</v>
      </c>
      <c r="G112" s="1">
        <v>40.761450000000004</v>
      </c>
      <c r="H112" s="1">
        <v>-98.527929999999998</v>
      </c>
      <c r="I112" s="1">
        <v>100</v>
      </c>
      <c r="J112" s="1" t="s">
        <v>75</v>
      </c>
      <c r="K112" s="1">
        <v>1</v>
      </c>
      <c r="L112" s="1">
        <v>4</v>
      </c>
    </row>
    <row r="113" spans="1:12" ht="14.25" customHeight="1">
      <c r="A113" s="2">
        <v>44377</v>
      </c>
      <c r="B113" s="1" t="s">
        <v>10</v>
      </c>
      <c r="C113" s="1">
        <v>169</v>
      </c>
      <c r="I113" s="1">
        <v>100</v>
      </c>
      <c r="J113" s="1" t="s">
        <v>75</v>
      </c>
      <c r="L113" s="1">
        <v>4</v>
      </c>
    </row>
    <row r="114" spans="1:12" ht="14.25" customHeight="1">
      <c r="A114" s="2">
        <v>44384</v>
      </c>
      <c r="B114" s="1" t="s">
        <v>44</v>
      </c>
      <c r="C114" s="1">
        <v>28</v>
      </c>
      <c r="D114" s="1" t="s">
        <v>56</v>
      </c>
      <c r="E114" s="1" t="s">
        <v>64</v>
      </c>
      <c r="F114" s="1" t="s">
        <v>64</v>
      </c>
      <c r="G114" s="1" t="s">
        <v>64</v>
      </c>
      <c r="H114" s="1" t="s">
        <v>64</v>
      </c>
      <c r="I114" s="1">
        <v>100</v>
      </c>
      <c r="J114" s="1" t="s">
        <v>71</v>
      </c>
      <c r="K114" s="1">
        <v>1</v>
      </c>
      <c r="L114" s="1">
        <v>3</v>
      </c>
    </row>
    <row r="115" spans="1:12" ht="14.25" customHeight="1">
      <c r="A115" s="2">
        <v>44384</v>
      </c>
      <c r="B115" s="1" t="s">
        <v>44</v>
      </c>
      <c r="C115" s="1">
        <v>73</v>
      </c>
      <c r="I115" s="1">
        <v>100</v>
      </c>
      <c r="J115" s="1" t="s">
        <v>71</v>
      </c>
      <c r="L115" s="1">
        <v>3</v>
      </c>
    </row>
    <row r="116" spans="1:12" ht="14.25" customHeight="1">
      <c r="A116" s="2">
        <v>44384</v>
      </c>
      <c r="B116" s="1" t="s">
        <v>44</v>
      </c>
      <c r="C116" s="1">
        <v>118</v>
      </c>
      <c r="D116" s="1" t="s">
        <v>58</v>
      </c>
      <c r="E116" s="1" t="s">
        <v>56</v>
      </c>
      <c r="F116" s="1">
        <v>15</v>
      </c>
      <c r="G116" s="1">
        <v>40.656680000000001</v>
      </c>
      <c r="H116" s="1">
        <v>-98.948080000000004</v>
      </c>
      <c r="I116" s="1">
        <v>100</v>
      </c>
      <c r="J116" s="1" t="s">
        <v>71</v>
      </c>
      <c r="K116" s="1">
        <v>1</v>
      </c>
      <c r="L116" s="1">
        <v>3</v>
      </c>
    </row>
    <row r="117" spans="1:12" ht="14.25" customHeight="1">
      <c r="A117" s="2">
        <v>44384</v>
      </c>
      <c r="B117" s="1" t="s">
        <v>44</v>
      </c>
      <c r="C117" s="1">
        <v>163</v>
      </c>
      <c r="I117" s="1">
        <v>100</v>
      </c>
      <c r="J117" s="1" t="s">
        <v>71</v>
      </c>
      <c r="L117" s="1">
        <v>3</v>
      </c>
    </row>
    <row r="118" spans="1:12" ht="14.25" customHeight="1">
      <c r="A118" s="2">
        <v>44384</v>
      </c>
      <c r="B118" s="1" t="s">
        <v>44</v>
      </c>
      <c r="C118" s="1">
        <v>208</v>
      </c>
      <c r="D118" s="1" t="s">
        <v>58</v>
      </c>
      <c r="E118" s="1" t="s">
        <v>56</v>
      </c>
      <c r="F118" s="1">
        <v>10</v>
      </c>
      <c r="G118" s="1">
        <v>40.656649999999999</v>
      </c>
      <c r="H118" s="1">
        <v>-98.948520000000002</v>
      </c>
      <c r="I118" s="1">
        <v>100</v>
      </c>
      <c r="J118" s="1" t="s">
        <v>71</v>
      </c>
      <c r="K118" s="1">
        <v>1</v>
      </c>
      <c r="L118" s="1">
        <v>3</v>
      </c>
    </row>
    <row r="119" spans="1:12" ht="14.25" customHeight="1">
      <c r="A119" s="2">
        <v>44384</v>
      </c>
      <c r="B119" s="1" t="s">
        <v>44</v>
      </c>
      <c r="C119" s="1">
        <v>253</v>
      </c>
      <c r="I119" s="1">
        <v>100</v>
      </c>
      <c r="J119" s="1" t="s">
        <v>71</v>
      </c>
      <c r="L119" s="1">
        <v>3</v>
      </c>
    </row>
    <row r="120" spans="1:12" ht="14.25" customHeight="1">
      <c r="A120" s="2">
        <v>44384</v>
      </c>
      <c r="B120" s="1" t="s">
        <v>44</v>
      </c>
      <c r="C120" s="1">
        <v>298</v>
      </c>
      <c r="D120" s="1" t="s">
        <v>56</v>
      </c>
      <c r="E120" s="1" t="s">
        <v>74</v>
      </c>
      <c r="F120" s="1">
        <v>70</v>
      </c>
      <c r="G120" s="1">
        <v>40.657890000000002</v>
      </c>
      <c r="H120" s="1">
        <v>-98.94941</v>
      </c>
      <c r="I120" s="1">
        <v>100</v>
      </c>
      <c r="J120" s="1" t="s">
        <v>57</v>
      </c>
      <c r="K120" s="1">
        <v>1</v>
      </c>
      <c r="L120" s="1">
        <v>3</v>
      </c>
    </row>
    <row r="121" spans="1:12" ht="14.25" customHeight="1">
      <c r="A121" s="2">
        <v>44384</v>
      </c>
      <c r="B121" s="1" t="s">
        <v>44</v>
      </c>
      <c r="C121" s="1">
        <v>343</v>
      </c>
      <c r="I121" s="1">
        <v>100</v>
      </c>
      <c r="J121" s="1" t="s">
        <v>71</v>
      </c>
      <c r="L121" s="1">
        <v>3</v>
      </c>
    </row>
    <row r="122" spans="1:12" ht="14.25" customHeight="1">
      <c r="A122" s="2">
        <v>44384</v>
      </c>
      <c r="B122" s="1" t="s">
        <v>42</v>
      </c>
      <c r="C122" s="1">
        <v>97</v>
      </c>
      <c r="D122" s="1" t="s">
        <v>56</v>
      </c>
      <c r="E122" s="1" t="s">
        <v>64</v>
      </c>
      <c r="F122" s="1" t="s">
        <v>64</v>
      </c>
      <c r="G122" s="1" t="s">
        <v>64</v>
      </c>
      <c r="H122" s="1" t="s">
        <v>64</v>
      </c>
      <c r="I122" s="1">
        <v>100</v>
      </c>
      <c r="J122" s="1" t="s">
        <v>68</v>
      </c>
      <c r="K122" s="1">
        <v>1</v>
      </c>
      <c r="L122" s="1">
        <v>4</v>
      </c>
    </row>
    <row r="123" spans="1:12" ht="14.25" customHeight="1">
      <c r="A123" s="2">
        <v>44384</v>
      </c>
      <c r="B123" s="1" t="s">
        <v>42</v>
      </c>
      <c r="C123" s="1">
        <v>142</v>
      </c>
      <c r="I123" s="1">
        <v>100</v>
      </c>
      <c r="J123" s="1" t="s">
        <v>59</v>
      </c>
      <c r="L123" s="1">
        <v>4</v>
      </c>
    </row>
    <row r="124" spans="1:12" ht="14.25" customHeight="1">
      <c r="A124" s="2">
        <v>44384</v>
      </c>
      <c r="B124" s="1" t="s">
        <v>42</v>
      </c>
      <c r="C124" s="1">
        <v>187</v>
      </c>
      <c r="D124" s="1" t="s">
        <v>56</v>
      </c>
      <c r="E124" s="1" t="s">
        <v>64</v>
      </c>
      <c r="F124" s="1" t="s">
        <v>64</v>
      </c>
      <c r="G124" s="1" t="s">
        <v>64</v>
      </c>
      <c r="H124" s="1" t="s">
        <v>64</v>
      </c>
      <c r="I124" s="1">
        <v>100</v>
      </c>
      <c r="J124" s="1" t="s">
        <v>59</v>
      </c>
      <c r="K124" s="1">
        <v>1</v>
      </c>
      <c r="L124" s="1">
        <v>4</v>
      </c>
    </row>
    <row r="125" spans="1:12" ht="14.25" customHeight="1">
      <c r="A125" s="2">
        <v>44384</v>
      </c>
      <c r="B125" s="1" t="s">
        <v>42</v>
      </c>
      <c r="C125" s="1">
        <v>232</v>
      </c>
      <c r="I125" s="1">
        <v>100</v>
      </c>
      <c r="J125" s="1" t="s">
        <v>59</v>
      </c>
      <c r="L125" s="1">
        <v>4</v>
      </c>
    </row>
    <row r="126" spans="1:12" ht="14.25" customHeight="1">
      <c r="A126" s="2">
        <v>44384</v>
      </c>
      <c r="B126" s="1" t="s">
        <v>42</v>
      </c>
      <c r="C126" s="1">
        <v>277</v>
      </c>
      <c r="D126" s="1" t="s">
        <v>56</v>
      </c>
      <c r="E126" s="1" t="s">
        <v>58</v>
      </c>
      <c r="F126" s="1">
        <v>90</v>
      </c>
      <c r="G126" s="1">
        <v>40.657429999999998</v>
      </c>
      <c r="H126" s="1">
        <v>-98.939930000000004</v>
      </c>
      <c r="I126" s="1">
        <v>100</v>
      </c>
      <c r="J126" s="1" t="s">
        <v>59</v>
      </c>
      <c r="K126" s="1">
        <v>1</v>
      </c>
      <c r="L126" s="1">
        <v>4</v>
      </c>
    </row>
    <row r="127" spans="1:12" ht="14.25" customHeight="1">
      <c r="A127" s="2">
        <v>44384</v>
      </c>
      <c r="B127" s="1" t="s">
        <v>42</v>
      </c>
      <c r="C127" s="1">
        <v>323</v>
      </c>
      <c r="I127" s="1">
        <v>100</v>
      </c>
      <c r="J127" s="1" t="s">
        <v>73</v>
      </c>
      <c r="L127" s="1">
        <v>4</v>
      </c>
    </row>
    <row r="128" spans="1:12" ht="14.25" customHeight="1">
      <c r="A128" s="2">
        <v>44384</v>
      </c>
      <c r="B128" s="1" t="s">
        <v>42</v>
      </c>
      <c r="C128" s="1">
        <v>7</v>
      </c>
      <c r="D128" s="1" t="s">
        <v>56</v>
      </c>
      <c r="E128" s="1" t="s">
        <v>64</v>
      </c>
      <c r="F128" s="1" t="s">
        <v>64</v>
      </c>
      <c r="G128" s="1" t="s">
        <v>64</v>
      </c>
      <c r="H128" s="1" t="s">
        <v>64</v>
      </c>
      <c r="I128" s="1">
        <v>100</v>
      </c>
      <c r="J128" s="1" t="s">
        <v>68</v>
      </c>
      <c r="K128" s="1">
        <v>1</v>
      </c>
      <c r="L128" s="1">
        <v>4</v>
      </c>
    </row>
    <row r="129" spans="1:12" ht="14.25" customHeight="1">
      <c r="A129" s="2">
        <v>44384</v>
      </c>
      <c r="B129" s="1" t="s">
        <v>42</v>
      </c>
      <c r="C129" s="1">
        <v>52</v>
      </c>
      <c r="I129" s="1">
        <v>100</v>
      </c>
      <c r="J129" s="1" t="s">
        <v>59</v>
      </c>
      <c r="L129" s="1">
        <v>4</v>
      </c>
    </row>
    <row r="130" spans="1:12" ht="14.25" customHeight="1">
      <c r="A130" s="2">
        <v>44391</v>
      </c>
      <c r="B130" s="1" t="s">
        <v>9</v>
      </c>
      <c r="C130" s="1">
        <v>60</v>
      </c>
      <c r="D130" s="1" t="s">
        <v>61</v>
      </c>
      <c r="E130" s="1" t="s">
        <v>64</v>
      </c>
      <c r="F130" s="1" t="s">
        <v>64</v>
      </c>
      <c r="G130" s="1" t="s">
        <v>64</v>
      </c>
      <c r="H130" s="1" t="s">
        <v>64</v>
      </c>
      <c r="I130" s="1">
        <v>100</v>
      </c>
      <c r="J130" s="1" t="s">
        <v>73</v>
      </c>
      <c r="K130" s="1">
        <v>1</v>
      </c>
      <c r="L130" s="1">
        <v>4</v>
      </c>
    </row>
    <row r="131" spans="1:12" ht="14.25" customHeight="1">
      <c r="A131" s="2">
        <v>44391</v>
      </c>
      <c r="B131" s="1" t="s">
        <v>9</v>
      </c>
      <c r="C131" s="1">
        <v>105</v>
      </c>
      <c r="I131" s="1">
        <v>100</v>
      </c>
      <c r="J131" s="1" t="s">
        <v>73</v>
      </c>
      <c r="L131" s="1">
        <v>4</v>
      </c>
    </row>
    <row r="132" spans="1:12" ht="14.25" customHeight="1">
      <c r="A132" s="2">
        <v>44391</v>
      </c>
      <c r="B132" s="1" t="s">
        <v>9</v>
      </c>
      <c r="C132" s="1">
        <v>150</v>
      </c>
      <c r="D132" s="1" t="s">
        <v>61</v>
      </c>
      <c r="E132" s="1" t="s">
        <v>58</v>
      </c>
      <c r="F132" s="1">
        <v>25</v>
      </c>
      <c r="G132" s="1">
        <v>40.767150000000001</v>
      </c>
      <c r="H132" s="1">
        <v>-98.519239999999996</v>
      </c>
      <c r="I132" s="1">
        <v>100</v>
      </c>
      <c r="J132" s="1" t="s">
        <v>72</v>
      </c>
      <c r="K132" s="1">
        <v>1</v>
      </c>
      <c r="L132" s="1">
        <v>4</v>
      </c>
    </row>
    <row r="133" spans="1:12" ht="14.25" customHeight="1">
      <c r="A133" s="2">
        <v>44391</v>
      </c>
      <c r="B133" s="1" t="s">
        <v>9</v>
      </c>
      <c r="C133" s="1">
        <v>195</v>
      </c>
      <c r="I133" s="1">
        <v>100</v>
      </c>
      <c r="J133" s="1" t="s">
        <v>73</v>
      </c>
      <c r="L133" s="1">
        <v>4</v>
      </c>
    </row>
    <row r="134" spans="1:12" ht="14.25" customHeight="1">
      <c r="A134" s="2">
        <v>44391</v>
      </c>
      <c r="B134" s="1" t="s">
        <v>9</v>
      </c>
      <c r="C134" s="1">
        <v>240</v>
      </c>
      <c r="D134" s="1" t="s">
        <v>61</v>
      </c>
      <c r="E134" s="1" t="s">
        <v>64</v>
      </c>
      <c r="F134" s="1" t="s">
        <v>64</v>
      </c>
      <c r="G134" s="1" t="s">
        <v>64</v>
      </c>
      <c r="H134" s="1" t="s">
        <v>64</v>
      </c>
      <c r="I134" s="1">
        <v>100</v>
      </c>
      <c r="J134" s="1" t="s">
        <v>75</v>
      </c>
      <c r="K134" s="1">
        <v>1</v>
      </c>
      <c r="L134" s="1">
        <v>4</v>
      </c>
    </row>
    <row r="135" spans="1:12" ht="14.25" customHeight="1">
      <c r="A135" s="2">
        <v>44391</v>
      </c>
      <c r="B135" s="1" t="s">
        <v>9</v>
      </c>
      <c r="C135" s="1">
        <v>285</v>
      </c>
      <c r="I135" s="1">
        <v>100</v>
      </c>
      <c r="J135" s="1" t="s">
        <v>73</v>
      </c>
      <c r="L135" s="1">
        <v>4</v>
      </c>
    </row>
    <row r="136" spans="1:12" ht="14.25" customHeight="1">
      <c r="A136" s="2">
        <v>44391</v>
      </c>
      <c r="B136" s="1" t="s">
        <v>9</v>
      </c>
      <c r="C136" s="1">
        <v>330</v>
      </c>
      <c r="D136" s="1" t="s">
        <v>61</v>
      </c>
      <c r="E136" s="1" t="s">
        <v>58</v>
      </c>
      <c r="F136" s="1">
        <v>40</v>
      </c>
      <c r="G136" s="1">
        <v>40.767879999999998</v>
      </c>
      <c r="H136" s="1">
        <v>-98.520840000000007</v>
      </c>
      <c r="I136" s="1">
        <v>100</v>
      </c>
      <c r="J136" s="1" t="s">
        <v>75</v>
      </c>
      <c r="K136" s="1">
        <v>1</v>
      </c>
      <c r="L136" s="1">
        <v>4</v>
      </c>
    </row>
    <row r="137" spans="1:12" ht="14.25" customHeight="1">
      <c r="A137" s="2">
        <v>44391</v>
      </c>
      <c r="B137" s="1" t="s">
        <v>9</v>
      </c>
      <c r="C137" s="1">
        <v>15</v>
      </c>
      <c r="I137" s="1">
        <v>100</v>
      </c>
      <c r="J137" s="1" t="s">
        <v>73</v>
      </c>
      <c r="L137" s="1">
        <v>4</v>
      </c>
    </row>
    <row r="138" spans="1:12" ht="14.25" customHeight="1">
      <c r="A138" s="2">
        <v>44398</v>
      </c>
      <c r="B138" s="1" t="s">
        <v>43</v>
      </c>
      <c r="C138" s="1">
        <v>140</v>
      </c>
      <c r="D138" s="1" t="s">
        <v>56</v>
      </c>
      <c r="E138" s="1" t="s">
        <v>76</v>
      </c>
      <c r="F138" s="1">
        <v>76</v>
      </c>
      <c r="G138" s="1">
        <v>40.651800000000001</v>
      </c>
      <c r="H138" s="1">
        <v>-98.938010000000006</v>
      </c>
      <c r="I138" s="1">
        <v>76</v>
      </c>
      <c r="J138" s="1" t="s">
        <v>68</v>
      </c>
      <c r="K138" s="1">
        <v>1</v>
      </c>
      <c r="L138" s="1">
        <v>0</v>
      </c>
    </row>
    <row r="139" spans="1:12" ht="14.25" customHeight="1">
      <c r="A139" s="2">
        <v>44398</v>
      </c>
      <c r="B139" s="1" t="s">
        <v>43</v>
      </c>
      <c r="C139" s="1">
        <v>195</v>
      </c>
      <c r="I139" s="1">
        <v>75</v>
      </c>
      <c r="J139" s="1" t="s">
        <v>68</v>
      </c>
      <c r="L139" s="1">
        <v>0</v>
      </c>
    </row>
    <row r="140" spans="1:12" ht="14.25" customHeight="1">
      <c r="A140" s="2">
        <v>44398</v>
      </c>
      <c r="B140" s="1" t="s">
        <v>43</v>
      </c>
      <c r="C140" s="1">
        <v>230</v>
      </c>
      <c r="D140" s="1" t="s">
        <v>56</v>
      </c>
      <c r="E140" s="1" t="s">
        <v>64</v>
      </c>
      <c r="F140" s="1" t="s">
        <v>64</v>
      </c>
      <c r="G140" s="1" t="s">
        <v>64</v>
      </c>
      <c r="H140" s="1" t="s">
        <v>64</v>
      </c>
      <c r="I140" s="1">
        <v>100</v>
      </c>
      <c r="J140" s="1" t="s">
        <v>68</v>
      </c>
      <c r="K140" s="1">
        <v>1</v>
      </c>
      <c r="L140" s="1">
        <v>0</v>
      </c>
    </row>
    <row r="141" spans="1:12" ht="14.25" customHeight="1">
      <c r="A141" s="2">
        <v>44398</v>
      </c>
      <c r="B141" s="1" t="s">
        <v>43</v>
      </c>
      <c r="C141" s="1">
        <v>275</v>
      </c>
      <c r="I141" s="1">
        <v>100</v>
      </c>
      <c r="J141" s="1" t="s">
        <v>68</v>
      </c>
      <c r="L141" s="1">
        <v>0</v>
      </c>
    </row>
    <row r="142" spans="1:12" ht="14.25" customHeight="1">
      <c r="A142" s="2">
        <v>44398</v>
      </c>
      <c r="B142" s="1" t="s">
        <v>43</v>
      </c>
      <c r="C142" s="1">
        <v>320</v>
      </c>
      <c r="D142" s="1" t="s">
        <v>56</v>
      </c>
      <c r="E142" s="1" t="s">
        <v>64</v>
      </c>
      <c r="F142" s="1" t="s">
        <v>64</v>
      </c>
      <c r="G142" s="1" t="s">
        <v>64</v>
      </c>
      <c r="H142" s="1" t="s">
        <v>64</v>
      </c>
      <c r="I142" s="1">
        <v>100</v>
      </c>
      <c r="J142" s="1" t="s">
        <v>68</v>
      </c>
      <c r="K142" s="1">
        <v>1</v>
      </c>
      <c r="L142" s="1">
        <v>0</v>
      </c>
    </row>
    <row r="143" spans="1:12" ht="14.25" customHeight="1">
      <c r="A143" s="2">
        <v>44398</v>
      </c>
      <c r="B143" s="1" t="s">
        <v>43</v>
      </c>
      <c r="C143" s="1">
        <v>5</v>
      </c>
      <c r="I143" s="1">
        <v>100</v>
      </c>
      <c r="J143" s="1" t="s">
        <v>68</v>
      </c>
      <c r="L143" s="1">
        <v>0</v>
      </c>
    </row>
    <row r="144" spans="1:12" ht="14.25" customHeight="1">
      <c r="A144" s="2">
        <v>44398</v>
      </c>
      <c r="B144" s="1" t="s">
        <v>43</v>
      </c>
      <c r="C144" s="1">
        <v>50</v>
      </c>
      <c r="D144" s="1" t="s">
        <v>56</v>
      </c>
      <c r="E144" s="1" t="s">
        <v>58</v>
      </c>
      <c r="F144" s="1">
        <v>56</v>
      </c>
      <c r="G144" s="1">
        <v>40.65287</v>
      </c>
      <c r="H144" s="1">
        <v>-98.937839999999994</v>
      </c>
      <c r="I144" s="1">
        <v>100</v>
      </c>
      <c r="J144" s="1" t="s">
        <v>68</v>
      </c>
      <c r="K144" s="1">
        <v>1</v>
      </c>
      <c r="L144" s="1">
        <v>0</v>
      </c>
    </row>
    <row r="145" spans="1:12" ht="14.25" customHeight="1">
      <c r="A145" s="2">
        <v>44398</v>
      </c>
      <c r="B145" s="1" t="s">
        <v>43</v>
      </c>
      <c r="C145" s="1">
        <v>95</v>
      </c>
      <c r="I145" s="1">
        <v>100</v>
      </c>
      <c r="J145" s="1" t="s">
        <v>68</v>
      </c>
      <c r="L145" s="1">
        <v>0</v>
      </c>
    </row>
    <row r="146" spans="1:12" ht="14.25" customHeight="1">
      <c r="A146" s="2">
        <v>44398</v>
      </c>
      <c r="B146" s="1" t="s">
        <v>34</v>
      </c>
      <c r="C146" s="1">
        <v>71</v>
      </c>
      <c r="D146" s="1" t="s">
        <v>58</v>
      </c>
      <c r="E146" s="1" t="s">
        <v>56</v>
      </c>
      <c r="F146" s="1">
        <v>3</v>
      </c>
      <c r="G146" s="1">
        <v>40.667879999999997</v>
      </c>
      <c r="H146" s="1">
        <v>-98.998949999999994</v>
      </c>
      <c r="I146" s="1">
        <v>100</v>
      </c>
      <c r="J146" s="1" t="s">
        <v>69</v>
      </c>
      <c r="K146" s="1">
        <v>1</v>
      </c>
      <c r="L146" s="1">
        <v>3</v>
      </c>
    </row>
    <row r="147" spans="1:12" ht="14.25" customHeight="1">
      <c r="A147" s="2">
        <v>44398</v>
      </c>
      <c r="B147" s="1" t="s">
        <v>34</v>
      </c>
      <c r="C147" s="1">
        <v>116</v>
      </c>
      <c r="I147" s="1">
        <v>100</v>
      </c>
      <c r="J147" s="1" t="s">
        <v>57</v>
      </c>
      <c r="L147" s="1">
        <v>3</v>
      </c>
    </row>
    <row r="148" spans="1:12" ht="14.25" customHeight="1">
      <c r="A148" s="2">
        <v>44398</v>
      </c>
      <c r="B148" s="1" t="s">
        <v>34</v>
      </c>
      <c r="C148" s="1">
        <v>161</v>
      </c>
      <c r="D148" s="1" t="s">
        <v>56</v>
      </c>
      <c r="E148" s="1" t="s">
        <v>74</v>
      </c>
      <c r="F148" s="1">
        <v>30</v>
      </c>
      <c r="G148" s="1">
        <v>40.666919999999998</v>
      </c>
      <c r="H148" s="1">
        <v>-98.999790000000004</v>
      </c>
      <c r="I148" s="1">
        <v>100</v>
      </c>
      <c r="J148" s="1" t="s">
        <v>57</v>
      </c>
      <c r="K148" s="1">
        <v>1</v>
      </c>
      <c r="L148" s="1">
        <v>3</v>
      </c>
    </row>
    <row r="149" spans="1:12" ht="14.25" customHeight="1">
      <c r="A149" s="2">
        <v>44398</v>
      </c>
      <c r="B149" s="1" t="s">
        <v>34</v>
      </c>
      <c r="C149" s="1">
        <v>206</v>
      </c>
      <c r="I149" s="1">
        <v>100</v>
      </c>
      <c r="J149" s="1" t="s">
        <v>57</v>
      </c>
      <c r="L149" s="1">
        <v>3</v>
      </c>
    </row>
    <row r="150" spans="1:12" ht="14.25" customHeight="1">
      <c r="A150" s="2">
        <v>44398</v>
      </c>
      <c r="B150" s="1" t="s">
        <v>34</v>
      </c>
      <c r="C150" s="1">
        <v>251</v>
      </c>
      <c r="D150" s="1" t="s">
        <v>56</v>
      </c>
      <c r="E150" s="1" t="s">
        <v>74</v>
      </c>
      <c r="F150" s="1">
        <v>61</v>
      </c>
      <c r="G150" s="1">
        <v>40.667360000000002</v>
      </c>
      <c r="H150" s="1">
        <v>-99.000510000000006</v>
      </c>
      <c r="I150" s="1">
        <v>100</v>
      </c>
      <c r="J150" s="1" t="s">
        <v>77</v>
      </c>
      <c r="K150" s="1">
        <v>1</v>
      </c>
      <c r="L150" s="1">
        <v>3</v>
      </c>
    </row>
    <row r="151" spans="1:12" ht="14.25" customHeight="1">
      <c r="A151" s="2">
        <v>44398</v>
      </c>
      <c r="B151" s="1" t="s">
        <v>34</v>
      </c>
      <c r="C151" s="1">
        <v>296</v>
      </c>
      <c r="I151" s="1">
        <v>100</v>
      </c>
      <c r="J151" s="1" t="s">
        <v>78</v>
      </c>
      <c r="L151" s="1">
        <v>3</v>
      </c>
    </row>
    <row r="152" spans="1:12" ht="14.25" customHeight="1">
      <c r="A152" s="2">
        <v>44398</v>
      </c>
      <c r="B152" s="1" t="s">
        <v>34</v>
      </c>
      <c r="C152" s="1">
        <v>344</v>
      </c>
      <c r="D152" s="1" t="s">
        <v>58</v>
      </c>
      <c r="E152" s="1" t="s">
        <v>56</v>
      </c>
      <c r="F152" s="1">
        <v>12</v>
      </c>
      <c r="G152" s="1">
        <v>40.668050000000001</v>
      </c>
      <c r="H152" s="1">
        <v>-98.999020000000002</v>
      </c>
      <c r="I152" s="1">
        <v>100</v>
      </c>
      <c r="J152" s="1" t="s">
        <v>69</v>
      </c>
      <c r="K152" s="1">
        <v>1</v>
      </c>
      <c r="L152" s="1">
        <v>3</v>
      </c>
    </row>
    <row r="153" spans="1:12" ht="14.25" customHeight="1">
      <c r="A153" s="2">
        <v>44398</v>
      </c>
      <c r="B153" s="1" t="s">
        <v>34</v>
      </c>
      <c r="C153" s="1">
        <v>26</v>
      </c>
      <c r="I153" s="1">
        <v>100</v>
      </c>
      <c r="J153" s="1" t="s">
        <v>57</v>
      </c>
      <c r="L153" s="1">
        <v>3</v>
      </c>
    </row>
    <row r="154" spans="1:12" ht="14.25" customHeight="1">
      <c r="A154" s="2">
        <v>44396</v>
      </c>
      <c r="B154" s="1" t="s">
        <v>13</v>
      </c>
      <c r="C154" s="1">
        <v>163</v>
      </c>
      <c r="D154" s="1" t="s">
        <v>58</v>
      </c>
      <c r="E154" s="1" t="s">
        <v>61</v>
      </c>
      <c r="F154" s="1">
        <v>20</v>
      </c>
      <c r="G154" s="1">
        <v>40.812040000000003</v>
      </c>
      <c r="H154" s="1">
        <v>-98.408789999999996</v>
      </c>
      <c r="I154" s="1">
        <v>100</v>
      </c>
      <c r="J154" s="1" t="s">
        <v>73</v>
      </c>
      <c r="K154" s="1">
        <v>1</v>
      </c>
      <c r="L154" s="1">
        <v>4</v>
      </c>
    </row>
    <row r="155" spans="1:12" ht="14.25" customHeight="1">
      <c r="A155" s="2">
        <v>44396</v>
      </c>
      <c r="B155" s="1" t="s">
        <v>13</v>
      </c>
      <c r="C155" s="1">
        <v>208</v>
      </c>
      <c r="I155" s="1">
        <v>100</v>
      </c>
      <c r="J155" s="1" t="s">
        <v>72</v>
      </c>
      <c r="L155" s="1">
        <v>4</v>
      </c>
    </row>
    <row r="156" spans="1:12" ht="14.25" customHeight="1">
      <c r="A156" s="2">
        <v>44396</v>
      </c>
      <c r="B156" s="1" t="s">
        <v>13</v>
      </c>
      <c r="C156" s="1">
        <v>253</v>
      </c>
      <c r="D156" s="1" t="s">
        <v>58</v>
      </c>
      <c r="E156" s="1" t="s">
        <v>61</v>
      </c>
      <c r="F156" s="1">
        <v>60</v>
      </c>
      <c r="G156" s="1">
        <v>40.812190000000001</v>
      </c>
      <c r="H156" s="1">
        <v>-98.409610000000001</v>
      </c>
      <c r="I156" s="1">
        <v>100</v>
      </c>
      <c r="J156" s="1" t="s">
        <v>62</v>
      </c>
      <c r="K156" s="1">
        <v>1</v>
      </c>
      <c r="L156" s="1">
        <v>4</v>
      </c>
    </row>
    <row r="157" spans="1:12" ht="14.25" customHeight="1">
      <c r="A157" s="2">
        <v>44396</v>
      </c>
      <c r="B157" s="1" t="s">
        <v>13</v>
      </c>
      <c r="C157" s="1">
        <v>298</v>
      </c>
      <c r="I157" s="1">
        <v>100</v>
      </c>
      <c r="J157" s="1" t="s">
        <v>73</v>
      </c>
      <c r="L157" s="1">
        <v>4</v>
      </c>
    </row>
    <row r="158" spans="1:12" ht="14.25" customHeight="1">
      <c r="A158" s="2">
        <v>44396</v>
      </c>
      <c r="B158" s="1" t="s">
        <v>13</v>
      </c>
      <c r="C158" s="1">
        <v>343</v>
      </c>
      <c r="D158" s="1" t="s">
        <v>58</v>
      </c>
      <c r="E158" s="1" t="s">
        <v>61</v>
      </c>
      <c r="F158" s="1">
        <v>40</v>
      </c>
      <c r="G158" s="1">
        <v>40.813339999999997</v>
      </c>
      <c r="H158" s="1">
        <v>-98.408259999999999</v>
      </c>
      <c r="I158" s="1">
        <v>100</v>
      </c>
      <c r="J158" s="1" t="s">
        <v>57</v>
      </c>
      <c r="K158" s="1">
        <v>1</v>
      </c>
      <c r="L158" s="1">
        <v>4</v>
      </c>
    </row>
    <row r="159" spans="1:12" ht="14.25" customHeight="1">
      <c r="A159" s="2">
        <v>44396</v>
      </c>
      <c r="B159" s="1" t="s">
        <v>13</v>
      </c>
      <c r="C159" s="1">
        <v>26</v>
      </c>
      <c r="I159" s="1">
        <v>100</v>
      </c>
      <c r="J159" s="1" t="s">
        <v>57</v>
      </c>
      <c r="L159" s="1">
        <v>4</v>
      </c>
    </row>
    <row r="160" spans="1:12" ht="14.25" customHeight="1">
      <c r="A160" s="2">
        <v>44396</v>
      </c>
      <c r="B160" s="1" t="s">
        <v>13</v>
      </c>
      <c r="C160" s="1">
        <v>73</v>
      </c>
      <c r="D160" s="1" t="s">
        <v>58</v>
      </c>
      <c r="E160" s="1" t="s">
        <v>61</v>
      </c>
      <c r="F160" s="1">
        <v>45</v>
      </c>
      <c r="G160" s="1">
        <v>40.812899999999999</v>
      </c>
      <c r="H160" s="1">
        <v>-98.407679999999999</v>
      </c>
      <c r="I160" s="1">
        <v>100</v>
      </c>
      <c r="J160" s="1" t="s">
        <v>73</v>
      </c>
      <c r="K160" s="1">
        <v>1</v>
      </c>
      <c r="L160" s="1">
        <v>4</v>
      </c>
    </row>
    <row r="161" spans="1:12" ht="14.25" customHeight="1">
      <c r="A161" s="2">
        <v>44396</v>
      </c>
      <c r="B161" s="1" t="s">
        <v>13</v>
      </c>
      <c r="C161" s="1">
        <v>118</v>
      </c>
      <c r="I161" s="1">
        <v>100</v>
      </c>
      <c r="J161" s="1" t="s">
        <v>57</v>
      </c>
      <c r="L161" s="1">
        <v>4</v>
      </c>
    </row>
    <row r="162" spans="1:12" ht="14.25" customHeight="1">
      <c r="A162" s="2">
        <v>44397</v>
      </c>
      <c r="B162" s="1" t="s">
        <v>25</v>
      </c>
      <c r="C162" s="1">
        <v>255</v>
      </c>
      <c r="D162" s="1" t="s">
        <v>58</v>
      </c>
      <c r="E162" s="1" t="s">
        <v>64</v>
      </c>
      <c r="F162" s="1" t="s">
        <v>64</v>
      </c>
      <c r="G162" s="1" t="s">
        <v>64</v>
      </c>
      <c r="H162" s="1" t="s">
        <v>64</v>
      </c>
      <c r="I162" s="1">
        <v>100</v>
      </c>
      <c r="J162" s="1" t="s">
        <v>73</v>
      </c>
      <c r="K162" s="1">
        <v>1</v>
      </c>
      <c r="L162" s="1">
        <v>0</v>
      </c>
    </row>
    <row r="163" spans="1:12" ht="14.25" customHeight="1">
      <c r="A163" s="2">
        <v>44397</v>
      </c>
      <c r="B163" s="1" t="s">
        <v>25</v>
      </c>
      <c r="C163" s="1">
        <v>300</v>
      </c>
      <c r="I163" s="1">
        <v>100</v>
      </c>
      <c r="J163" s="1" t="s">
        <v>73</v>
      </c>
      <c r="L163" s="1">
        <v>0</v>
      </c>
    </row>
    <row r="164" spans="1:12" ht="14.25" customHeight="1">
      <c r="A164" s="2">
        <v>44397</v>
      </c>
      <c r="B164" s="1" t="s">
        <v>25</v>
      </c>
      <c r="C164" s="1">
        <v>345</v>
      </c>
      <c r="D164" s="1" t="s">
        <v>58</v>
      </c>
      <c r="E164" s="1" t="s">
        <v>74</v>
      </c>
      <c r="F164" s="1">
        <v>45</v>
      </c>
      <c r="G164" s="1">
        <v>40.804989999999997</v>
      </c>
      <c r="H164" s="1">
        <v>-98.416150000000002</v>
      </c>
      <c r="I164" s="1">
        <v>100</v>
      </c>
      <c r="J164" s="1" t="s">
        <v>73</v>
      </c>
      <c r="K164" s="1">
        <v>1</v>
      </c>
      <c r="L164" s="1">
        <v>0</v>
      </c>
    </row>
    <row r="165" spans="1:12" ht="14.25" customHeight="1">
      <c r="A165" s="2">
        <v>44397</v>
      </c>
      <c r="B165" s="1" t="s">
        <v>25</v>
      </c>
      <c r="C165" s="1">
        <v>30</v>
      </c>
      <c r="I165" s="1">
        <v>100</v>
      </c>
      <c r="J165" s="1" t="s">
        <v>73</v>
      </c>
      <c r="L165" s="1">
        <v>0</v>
      </c>
    </row>
    <row r="166" spans="1:12" ht="14.25" customHeight="1">
      <c r="A166" s="2">
        <v>44397</v>
      </c>
      <c r="B166" s="1" t="s">
        <v>25</v>
      </c>
      <c r="C166" s="1">
        <v>75</v>
      </c>
      <c r="D166" s="1" t="s">
        <v>74</v>
      </c>
      <c r="E166" s="1" t="s">
        <v>61</v>
      </c>
      <c r="F166" s="1">
        <v>50</v>
      </c>
      <c r="G166" s="1">
        <v>40.804070000000003</v>
      </c>
      <c r="H166" s="1">
        <v>-98.415049999999994</v>
      </c>
      <c r="I166" s="1">
        <v>100</v>
      </c>
      <c r="J166" s="1" t="s">
        <v>57</v>
      </c>
      <c r="K166" s="1">
        <v>1</v>
      </c>
      <c r="L166" s="1">
        <v>0</v>
      </c>
    </row>
    <row r="167" spans="1:12" ht="14.25" customHeight="1">
      <c r="A167" s="2">
        <v>44397</v>
      </c>
      <c r="B167" s="1" t="s">
        <v>25</v>
      </c>
      <c r="C167" s="1">
        <v>120</v>
      </c>
      <c r="I167" s="1">
        <v>100</v>
      </c>
      <c r="J167" s="1" t="s">
        <v>73</v>
      </c>
      <c r="L167" s="1">
        <v>0</v>
      </c>
    </row>
    <row r="168" spans="1:12" ht="14.25" customHeight="1">
      <c r="A168" s="2">
        <v>44397</v>
      </c>
      <c r="B168" s="1" t="s">
        <v>25</v>
      </c>
      <c r="C168" s="1">
        <v>165</v>
      </c>
      <c r="D168" s="1" t="s">
        <v>61</v>
      </c>
      <c r="E168" s="1" t="s">
        <v>58</v>
      </c>
      <c r="F168" s="1">
        <v>10</v>
      </c>
      <c r="G168" s="1">
        <v>40.803959999999996</v>
      </c>
      <c r="H168" s="1">
        <v>-98.41516</v>
      </c>
      <c r="I168" s="1">
        <v>100</v>
      </c>
      <c r="J168" s="1" t="s">
        <v>62</v>
      </c>
      <c r="K168" s="1">
        <v>1</v>
      </c>
      <c r="L168" s="1">
        <v>0</v>
      </c>
    </row>
    <row r="169" spans="1:12" ht="14.25" customHeight="1">
      <c r="A169" s="2">
        <v>44397</v>
      </c>
      <c r="B169" s="1" t="s">
        <v>25</v>
      </c>
      <c r="C169" s="1">
        <v>210</v>
      </c>
      <c r="I169" s="1">
        <v>100</v>
      </c>
      <c r="J169" s="1" t="s">
        <v>62</v>
      </c>
      <c r="L169" s="1">
        <v>0</v>
      </c>
    </row>
    <row r="170" spans="1:12" ht="14.25" customHeight="1">
      <c r="A170" s="2">
        <v>44398</v>
      </c>
      <c r="B170" s="1" t="s">
        <v>32</v>
      </c>
      <c r="C170" s="1">
        <v>280</v>
      </c>
      <c r="D170" s="1" t="s">
        <v>61</v>
      </c>
      <c r="E170" s="1" t="s">
        <v>64</v>
      </c>
      <c r="F170" s="1" t="s">
        <v>64</v>
      </c>
      <c r="G170" s="1" t="s">
        <v>64</v>
      </c>
      <c r="H170" s="1" t="s">
        <v>64</v>
      </c>
      <c r="I170" s="1">
        <v>100</v>
      </c>
      <c r="J170" s="1" t="s">
        <v>73</v>
      </c>
      <c r="K170" s="1">
        <v>1</v>
      </c>
      <c r="L170" s="1">
        <v>0</v>
      </c>
    </row>
    <row r="171" spans="1:12" ht="14.25" customHeight="1">
      <c r="A171" s="2">
        <v>44398</v>
      </c>
      <c r="B171" s="1" t="s">
        <v>32</v>
      </c>
      <c r="C171" s="1">
        <v>325</v>
      </c>
      <c r="I171" s="1">
        <v>100</v>
      </c>
      <c r="J171" s="1" t="s">
        <v>73</v>
      </c>
      <c r="L171" s="1">
        <v>0</v>
      </c>
    </row>
    <row r="172" spans="1:12" ht="14.25" customHeight="1">
      <c r="A172" s="2">
        <v>44398</v>
      </c>
      <c r="B172" s="1" t="s">
        <v>32</v>
      </c>
      <c r="C172" s="1">
        <v>10</v>
      </c>
      <c r="D172" s="1" t="s">
        <v>61</v>
      </c>
      <c r="E172" s="1" t="s">
        <v>64</v>
      </c>
      <c r="F172" s="1" t="s">
        <v>64</v>
      </c>
      <c r="G172" s="1" t="s">
        <v>64</v>
      </c>
      <c r="H172" s="1" t="s">
        <v>64</v>
      </c>
      <c r="I172" s="1">
        <v>100</v>
      </c>
      <c r="J172" s="1" t="s">
        <v>73</v>
      </c>
      <c r="K172" s="1">
        <v>1</v>
      </c>
      <c r="L172" s="1">
        <v>0</v>
      </c>
    </row>
    <row r="173" spans="1:12" ht="14.25" customHeight="1">
      <c r="A173" s="2">
        <v>44398</v>
      </c>
      <c r="B173" s="1" t="s">
        <v>32</v>
      </c>
      <c r="C173" s="1">
        <v>55</v>
      </c>
      <c r="I173" s="1">
        <v>100</v>
      </c>
      <c r="J173" s="1" t="s">
        <v>73</v>
      </c>
      <c r="L173" s="1">
        <v>0</v>
      </c>
    </row>
    <row r="174" spans="1:12" ht="14.25" customHeight="1">
      <c r="A174" s="2">
        <v>44398</v>
      </c>
      <c r="B174" s="1" t="s">
        <v>32</v>
      </c>
      <c r="C174" s="1">
        <v>100</v>
      </c>
      <c r="D174" s="1" t="s">
        <v>61</v>
      </c>
      <c r="E174" s="1" t="s">
        <v>64</v>
      </c>
      <c r="F174" s="1" t="s">
        <v>64</v>
      </c>
      <c r="G174" s="1" t="s">
        <v>64</v>
      </c>
      <c r="H174" s="1" t="s">
        <v>64</v>
      </c>
      <c r="I174" s="1">
        <v>100</v>
      </c>
      <c r="J174" s="1" t="s">
        <v>73</v>
      </c>
      <c r="K174" s="1">
        <v>1</v>
      </c>
      <c r="L174" s="1">
        <v>0</v>
      </c>
    </row>
    <row r="175" spans="1:12" ht="14.25" customHeight="1">
      <c r="A175" s="2">
        <v>44398</v>
      </c>
      <c r="B175" s="1" t="s">
        <v>32</v>
      </c>
      <c r="C175" s="1">
        <v>145</v>
      </c>
      <c r="I175" s="1">
        <v>100</v>
      </c>
      <c r="J175" s="1" t="s">
        <v>73</v>
      </c>
      <c r="L175" s="1">
        <v>0</v>
      </c>
    </row>
    <row r="176" spans="1:12" ht="14.25" customHeight="1">
      <c r="A176" s="2">
        <v>44398</v>
      </c>
      <c r="B176" s="1" t="s">
        <v>32</v>
      </c>
      <c r="C176" s="1">
        <v>190</v>
      </c>
      <c r="D176" s="1" t="s">
        <v>61</v>
      </c>
      <c r="E176" s="1" t="s">
        <v>64</v>
      </c>
      <c r="F176" s="1" t="s">
        <v>64</v>
      </c>
      <c r="G176" s="1" t="s">
        <v>64</v>
      </c>
      <c r="H176" s="1" t="s">
        <v>64</v>
      </c>
      <c r="I176" s="1">
        <v>100</v>
      </c>
      <c r="J176" s="1" t="s">
        <v>73</v>
      </c>
      <c r="K176" s="1">
        <v>1</v>
      </c>
      <c r="L176" s="1">
        <v>0</v>
      </c>
    </row>
    <row r="177" spans="1:12" ht="14.25" customHeight="1">
      <c r="A177" s="2">
        <v>44398</v>
      </c>
      <c r="B177" s="1" t="s">
        <v>32</v>
      </c>
      <c r="C177" s="1">
        <v>235</v>
      </c>
      <c r="I177" s="1">
        <v>100</v>
      </c>
      <c r="J177" s="1" t="s">
        <v>73</v>
      </c>
      <c r="L177" s="1">
        <v>0</v>
      </c>
    </row>
    <row r="178" spans="1:12" ht="14.25" customHeight="1">
      <c r="A178" s="2">
        <v>44392</v>
      </c>
      <c r="B178" s="1" t="s">
        <v>31</v>
      </c>
      <c r="C178" s="1">
        <v>230</v>
      </c>
      <c r="D178" s="1" t="s">
        <v>58</v>
      </c>
      <c r="E178" s="1" t="s">
        <v>61</v>
      </c>
      <c r="F178" s="1">
        <v>10</v>
      </c>
      <c r="G178" s="1">
        <v>40.787930000000003</v>
      </c>
      <c r="H178" s="1">
        <v>-98.485290000000006</v>
      </c>
      <c r="I178" s="1">
        <v>100</v>
      </c>
      <c r="J178" s="1" t="s">
        <v>57</v>
      </c>
      <c r="K178" s="1">
        <v>1</v>
      </c>
      <c r="L178" s="1">
        <v>4</v>
      </c>
    </row>
    <row r="179" spans="1:12" ht="14.25" customHeight="1">
      <c r="A179" s="2">
        <v>44392</v>
      </c>
      <c r="B179" s="1" t="s">
        <v>31</v>
      </c>
      <c r="C179" s="1">
        <v>275</v>
      </c>
      <c r="I179" s="1">
        <v>100</v>
      </c>
      <c r="J179" s="1" t="s">
        <v>72</v>
      </c>
      <c r="L179" s="1">
        <v>4</v>
      </c>
    </row>
    <row r="180" spans="1:12" ht="14.25" customHeight="1">
      <c r="A180" s="2">
        <v>44392</v>
      </c>
      <c r="B180" s="1" t="s">
        <v>31</v>
      </c>
      <c r="C180" s="1">
        <v>320</v>
      </c>
      <c r="D180" s="1" t="s">
        <v>61</v>
      </c>
      <c r="E180" s="1" t="s">
        <v>74</v>
      </c>
      <c r="F180" s="1">
        <v>30</v>
      </c>
      <c r="G180" s="1">
        <v>40.788269999999997</v>
      </c>
      <c r="H180" s="1">
        <v>-98.485420000000005</v>
      </c>
      <c r="I180" s="1">
        <v>100</v>
      </c>
      <c r="J180" s="1" t="s">
        <v>68</v>
      </c>
      <c r="K180" s="1">
        <v>1</v>
      </c>
      <c r="L180" s="1">
        <v>4</v>
      </c>
    </row>
    <row r="181" spans="1:12" ht="14.25" customHeight="1">
      <c r="A181" s="2">
        <v>44392</v>
      </c>
      <c r="B181" s="1" t="s">
        <v>31</v>
      </c>
      <c r="C181" s="1">
        <v>5</v>
      </c>
      <c r="I181" s="1">
        <v>100</v>
      </c>
      <c r="J181" s="1" t="s">
        <v>57</v>
      </c>
      <c r="L181" s="1">
        <v>4</v>
      </c>
    </row>
    <row r="182" spans="1:12" ht="14.25" customHeight="1">
      <c r="A182" s="2">
        <v>44392</v>
      </c>
      <c r="B182" s="1" t="s">
        <v>31</v>
      </c>
      <c r="C182" s="1">
        <v>50</v>
      </c>
      <c r="D182" s="1" t="s">
        <v>61</v>
      </c>
      <c r="E182" s="1" t="s">
        <v>58</v>
      </c>
      <c r="F182" s="1">
        <v>80</v>
      </c>
      <c r="G182" s="1">
        <v>40.788379999999997</v>
      </c>
      <c r="H182" s="1">
        <v>-98.483379999999997</v>
      </c>
      <c r="I182" s="1">
        <v>100</v>
      </c>
      <c r="J182" s="1" t="s">
        <v>79</v>
      </c>
      <c r="K182" s="1">
        <v>1</v>
      </c>
      <c r="L182" s="1">
        <v>4</v>
      </c>
    </row>
    <row r="183" spans="1:12" ht="14.25" customHeight="1">
      <c r="A183" s="2">
        <v>44392</v>
      </c>
      <c r="B183" s="1" t="s">
        <v>31</v>
      </c>
      <c r="C183" s="1">
        <v>95</v>
      </c>
      <c r="I183" s="1">
        <v>100</v>
      </c>
      <c r="J183" s="1" t="s">
        <v>57</v>
      </c>
      <c r="L183" s="1">
        <v>4</v>
      </c>
    </row>
    <row r="184" spans="1:12" ht="14.25" customHeight="1">
      <c r="A184" s="2">
        <v>44392</v>
      </c>
      <c r="B184" s="1" t="s">
        <v>31</v>
      </c>
      <c r="C184" s="1">
        <v>140</v>
      </c>
      <c r="D184" s="1" t="s">
        <v>61</v>
      </c>
      <c r="E184" s="1" t="s">
        <v>65</v>
      </c>
      <c r="F184" s="1">
        <v>65</v>
      </c>
      <c r="G184" s="1">
        <v>40.787370000000003</v>
      </c>
      <c r="H184" s="1">
        <v>-98.483559999999997</v>
      </c>
      <c r="I184" s="1">
        <v>100</v>
      </c>
      <c r="J184" s="1" t="s">
        <v>68</v>
      </c>
      <c r="K184" s="1">
        <v>1</v>
      </c>
      <c r="L184" s="1">
        <v>4</v>
      </c>
    </row>
    <row r="185" spans="1:12" ht="14.25" customHeight="1">
      <c r="A185" s="2">
        <v>44392</v>
      </c>
      <c r="B185" s="1" t="s">
        <v>31</v>
      </c>
      <c r="C185" s="1">
        <v>185</v>
      </c>
      <c r="I185" s="1">
        <v>100</v>
      </c>
      <c r="J185" s="1" t="s">
        <v>68</v>
      </c>
      <c r="L185" s="1">
        <v>4</v>
      </c>
    </row>
    <row r="186" spans="1:12" ht="14.25" customHeight="1">
      <c r="A186" s="2">
        <v>44404</v>
      </c>
      <c r="B186" s="1" t="s">
        <v>15</v>
      </c>
      <c r="C186" s="1">
        <v>247</v>
      </c>
      <c r="D186" s="1" t="s">
        <v>58</v>
      </c>
      <c r="E186" s="1" t="s">
        <v>65</v>
      </c>
      <c r="F186" s="1">
        <v>80</v>
      </c>
      <c r="G186" s="1">
        <v>40.774169999999998</v>
      </c>
      <c r="H186" s="1">
        <v>-98.516409999999993</v>
      </c>
      <c r="I186" s="1">
        <v>100</v>
      </c>
      <c r="J186" s="1" t="s">
        <v>63</v>
      </c>
      <c r="K186" s="1">
        <v>1</v>
      </c>
      <c r="L186" s="1">
        <v>0</v>
      </c>
    </row>
    <row r="187" spans="1:12" ht="14.25" customHeight="1">
      <c r="A187" s="2">
        <v>44404</v>
      </c>
      <c r="B187" s="1" t="s">
        <v>15</v>
      </c>
      <c r="C187" s="1">
        <v>292</v>
      </c>
      <c r="I187" s="1">
        <v>100</v>
      </c>
      <c r="J187" s="1" t="s">
        <v>63</v>
      </c>
      <c r="L187" s="1">
        <v>0</v>
      </c>
    </row>
    <row r="188" spans="1:12" ht="14.25" customHeight="1">
      <c r="A188" s="2">
        <v>44404</v>
      </c>
      <c r="B188" s="1" t="s">
        <v>15</v>
      </c>
      <c r="C188" s="1">
        <v>337</v>
      </c>
      <c r="D188" s="1" t="s">
        <v>58</v>
      </c>
      <c r="E188" s="1" t="s">
        <v>61</v>
      </c>
      <c r="F188" s="1">
        <v>35</v>
      </c>
      <c r="G188" s="1">
        <v>40.77975</v>
      </c>
      <c r="H188" s="1">
        <v>-98.515500000000003</v>
      </c>
      <c r="I188" s="1">
        <v>100</v>
      </c>
      <c r="J188" s="1" t="s">
        <v>63</v>
      </c>
      <c r="K188" s="1">
        <v>1</v>
      </c>
      <c r="L188" s="1">
        <v>0</v>
      </c>
    </row>
    <row r="189" spans="1:12" ht="14.25" customHeight="1">
      <c r="A189" s="2">
        <v>44404</v>
      </c>
      <c r="B189" s="1" t="s">
        <v>15</v>
      </c>
      <c r="C189" s="1">
        <v>22</v>
      </c>
      <c r="I189" s="1">
        <v>100</v>
      </c>
      <c r="J189" s="1" t="s">
        <v>63</v>
      </c>
      <c r="L189" s="1">
        <v>0</v>
      </c>
    </row>
    <row r="190" spans="1:12" ht="14.25" customHeight="1">
      <c r="A190" s="2">
        <v>44404</v>
      </c>
      <c r="B190" s="1" t="s">
        <v>15</v>
      </c>
      <c r="C190" s="1">
        <v>67</v>
      </c>
      <c r="D190" s="1" t="s">
        <v>58</v>
      </c>
      <c r="E190" s="1" t="s">
        <v>61</v>
      </c>
      <c r="F190" s="1">
        <v>25</v>
      </c>
      <c r="G190" s="1">
        <v>40.77393</v>
      </c>
      <c r="H190" s="1">
        <v>-98.514179999999996</v>
      </c>
      <c r="I190" s="1">
        <v>100</v>
      </c>
      <c r="J190" s="1" t="s">
        <v>72</v>
      </c>
      <c r="K190" s="1">
        <v>1</v>
      </c>
      <c r="L190" s="1">
        <v>0</v>
      </c>
    </row>
    <row r="191" spans="1:12" ht="14.25" customHeight="1">
      <c r="A191" s="2">
        <v>44404</v>
      </c>
      <c r="B191" s="1" t="s">
        <v>15</v>
      </c>
      <c r="C191" s="1">
        <v>112</v>
      </c>
      <c r="I191" s="1">
        <v>100</v>
      </c>
      <c r="J191" s="1" t="s">
        <v>72</v>
      </c>
      <c r="L191" s="1">
        <v>0</v>
      </c>
    </row>
    <row r="192" spans="1:12" ht="14.25" customHeight="1">
      <c r="A192" s="2">
        <v>44404</v>
      </c>
      <c r="B192" s="1" t="s">
        <v>15</v>
      </c>
      <c r="C192" s="1">
        <v>157</v>
      </c>
      <c r="D192" s="1" t="s">
        <v>58</v>
      </c>
      <c r="E192" s="1" t="s">
        <v>61</v>
      </c>
      <c r="F192" s="1">
        <v>25</v>
      </c>
      <c r="G192" s="1">
        <v>40.77355</v>
      </c>
      <c r="H192" s="1">
        <v>-98.514470000000003</v>
      </c>
      <c r="I192" s="1">
        <v>100</v>
      </c>
      <c r="J192" s="1" t="s">
        <v>63</v>
      </c>
      <c r="K192" s="1">
        <v>1</v>
      </c>
      <c r="L192" s="1">
        <v>0</v>
      </c>
    </row>
    <row r="193" spans="1:12" ht="14.25" customHeight="1">
      <c r="A193" s="2">
        <v>44404</v>
      </c>
      <c r="B193" s="1" t="s">
        <v>15</v>
      </c>
      <c r="C193" s="1">
        <v>202</v>
      </c>
      <c r="I193" s="1">
        <v>100</v>
      </c>
      <c r="J193" s="1" t="s">
        <v>63</v>
      </c>
      <c r="L193" s="1">
        <v>0</v>
      </c>
    </row>
    <row r="194" spans="1:12" ht="14.25" customHeight="1">
      <c r="A194" s="2">
        <v>44405</v>
      </c>
      <c r="B194" s="1" t="s">
        <v>36</v>
      </c>
      <c r="C194" s="1">
        <v>299</v>
      </c>
      <c r="D194" s="1" t="s">
        <v>58</v>
      </c>
      <c r="E194" s="1" t="s">
        <v>56</v>
      </c>
      <c r="F194" s="1">
        <v>3</v>
      </c>
      <c r="G194" s="1">
        <v>40.718629999999997</v>
      </c>
      <c r="H194" s="1">
        <v>-98.621200000000002</v>
      </c>
      <c r="I194" s="1">
        <v>100</v>
      </c>
      <c r="J194" s="1" t="s">
        <v>68</v>
      </c>
      <c r="K194" s="1">
        <v>1</v>
      </c>
      <c r="L194" s="1">
        <v>2</v>
      </c>
    </row>
    <row r="195" spans="1:12" ht="14.25" customHeight="1">
      <c r="A195" s="2">
        <v>44405</v>
      </c>
      <c r="B195" s="1" t="s">
        <v>36</v>
      </c>
      <c r="C195" s="1">
        <v>344</v>
      </c>
      <c r="I195" s="1">
        <v>100</v>
      </c>
      <c r="J195" s="1" t="s">
        <v>68</v>
      </c>
      <c r="L195" s="1">
        <v>2</v>
      </c>
    </row>
    <row r="196" spans="1:12" ht="14.25" customHeight="1">
      <c r="A196" s="2">
        <v>44405</v>
      </c>
      <c r="B196" s="1" t="s">
        <v>36</v>
      </c>
      <c r="C196" s="1">
        <v>29</v>
      </c>
      <c r="D196" s="1" t="s">
        <v>58</v>
      </c>
      <c r="E196" s="1" t="s">
        <v>56</v>
      </c>
      <c r="F196" s="1">
        <v>35</v>
      </c>
      <c r="G196" s="1">
        <v>40.719090000000001</v>
      </c>
      <c r="H196" s="1">
        <v>-98.619829999999993</v>
      </c>
      <c r="I196" s="1">
        <v>100</v>
      </c>
      <c r="J196" s="1" t="s">
        <v>68</v>
      </c>
      <c r="K196" s="1">
        <v>1</v>
      </c>
      <c r="L196" s="1">
        <v>2</v>
      </c>
    </row>
    <row r="197" spans="1:12" ht="14.25" customHeight="1">
      <c r="A197" s="2">
        <v>44405</v>
      </c>
      <c r="B197" s="1" t="s">
        <v>36</v>
      </c>
      <c r="C197" s="1">
        <v>74</v>
      </c>
      <c r="I197" s="1">
        <v>100</v>
      </c>
      <c r="J197" s="1" t="s">
        <v>68</v>
      </c>
      <c r="L197" s="1">
        <v>2</v>
      </c>
    </row>
    <row r="198" spans="1:12" ht="14.25" customHeight="1">
      <c r="A198" s="2">
        <v>44405</v>
      </c>
      <c r="B198" s="1" t="s">
        <v>36</v>
      </c>
      <c r="C198" s="1">
        <v>119</v>
      </c>
      <c r="D198" s="1" t="s">
        <v>56</v>
      </c>
      <c r="E198" s="1" t="s">
        <v>64</v>
      </c>
      <c r="F198" s="1" t="s">
        <v>64</v>
      </c>
      <c r="G198" s="1" t="s">
        <v>64</v>
      </c>
      <c r="H198" s="1" t="s">
        <v>64</v>
      </c>
      <c r="I198" s="1">
        <v>100</v>
      </c>
      <c r="J198" s="1" t="s">
        <v>68</v>
      </c>
      <c r="K198" s="1">
        <v>1</v>
      </c>
      <c r="L198" s="1">
        <v>2</v>
      </c>
    </row>
    <row r="199" spans="1:12" ht="14.25" customHeight="1">
      <c r="A199" s="2">
        <v>44405</v>
      </c>
      <c r="B199" s="1" t="s">
        <v>36</v>
      </c>
      <c r="C199" s="1">
        <v>104</v>
      </c>
      <c r="I199" s="1">
        <v>100</v>
      </c>
      <c r="J199" s="1" t="s">
        <v>68</v>
      </c>
      <c r="L199" s="1">
        <v>2</v>
      </c>
    </row>
    <row r="200" spans="1:12" ht="14.25" customHeight="1">
      <c r="A200" s="2">
        <v>44405</v>
      </c>
      <c r="B200" s="1" t="s">
        <v>36</v>
      </c>
      <c r="C200" s="1">
        <v>209</v>
      </c>
      <c r="D200" s="1" t="s">
        <v>56</v>
      </c>
      <c r="E200" s="1" t="s">
        <v>58</v>
      </c>
      <c r="F200" s="1">
        <v>69</v>
      </c>
      <c r="G200" s="1">
        <v>40.717860000000002</v>
      </c>
      <c r="H200" s="1">
        <v>-98.62133</v>
      </c>
      <c r="I200" s="1">
        <v>100</v>
      </c>
      <c r="J200" s="1" t="s">
        <v>68</v>
      </c>
      <c r="K200" s="1">
        <v>1</v>
      </c>
      <c r="L200" s="1">
        <v>2</v>
      </c>
    </row>
    <row r="201" spans="1:12" ht="14.25" customHeight="1">
      <c r="A201" s="2">
        <v>44405</v>
      </c>
      <c r="B201" s="1" t="s">
        <v>36</v>
      </c>
      <c r="C201" s="1">
        <v>254</v>
      </c>
      <c r="I201" s="1">
        <v>100</v>
      </c>
      <c r="J201" s="1" t="s">
        <v>68</v>
      </c>
      <c r="L201" s="1">
        <v>2</v>
      </c>
    </row>
    <row r="202" spans="1:12" ht="14.25" customHeight="1">
      <c r="A202" s="2">
        <v>44407</v>
      </c>
      <c r="B202" s="1" t="s">
        <v>27</v>
      </c>
      <c r="C202" s="1">
        <v>302</v>
      </c>
      <c r="D202" s="1" t="s">
        <v>74</v>
      </c>
      <c r="E202" s="1" t="s">
        <v>61</v>
      </c>
      <c r="F202" s="1">
        <v>30</v>
      </c>
      <c r="G202" s="1">
        <v>40.791370000000001</v>
      </c>
      <c r="H202" s="1">
        <v>-98.461640000000003</v>
      </c>
      <c r="I202" s="1">
        <v>100</v>
      </c>
      <c r="J202" s="1" t="s">
        <v>68</v>
      </c>
      <c r="K202" s="1">
        <v>1</v>
      </c>
      <c r="L202" s="1">
        <v>2</v>
      </c>
    </row>
    <row r="203" spans="1:12" ht="14.25" customHeight="1">
      <c r="A203" s="2">
        <v>44407</v>
      </c>
      <c r="B203" s="1" t="s">
        <v>27</v>
      </c>
      <c r="C203" s="1">
        <v>347</v>
      </c>
      <c r="I203" s="1">
        <v>100</v>
      </c>
      <c r="J203" s="1" t="s">
        <v>68</v>
      </c>
      <c r="L203" s="1">
        <v>2</v>
      </c>
    </row>
    <row r="204" spans="1:12" ht="14.25" customHeight="1">
      <c r="A204" s="2">
        <v>44407</v>
      </c>
      <c r="B204" s="1" t="s">
        <v>27</v>
      </c>
      <c r="C204" s="1">
        <v>32</v>
      </c>
      <c r="D204" s="1" t="s">
        <v>74</v>
      </c>
      <c r="E204" s="1" t="s">
        <v>61</v>
      </c>
      <c r="F204" s="1">
        <v>35</v>
      </c>
      <c r="G204" s="1">
        <v>40.791559999999997</v>
      </c>
      <c r="H204" s="1">
        <v>-98.460939999999994</v>
      </c>
      <c r="I204" s="1">
        <v>100</v>
      </c>
      <c r="J204" s="1" t="s">
        <v>75</v>
      </c>
      <c r="K204" s="1">
        <v>1</v>
      </c>
      <c r="L204" s="1">
        <v>2</v>
      </c>
    </row>
    <row r="205" spans="1:12" ht="14.25" customHeight="1">
      <c r="A205" s="2">
        <v>44407</v>
      </c>
      <c r="B205" s="1" t="s">
        <v>27</v>
      </c>
      <c r="C205" s="1">
        <v>77</v>
      </c>
      <c r="I205" s="1">
        <v>100</v>
      </c>
      <c r="J205" s="1" t="s">
        <v>63</v>
      </c>
      <c r="L205" s="1">
        <v>2</v>
      </c>
    </row>
    <row r="206" spans="1:12" ht="14.25" customHeight="1">
      <c r="A206" s="2">
        <v>44407</v>
      </c>
      <c r="B206" s="1" t="s">
        <v>27</v>
      </c>
      <c r="C206" s="1">
        <v>122</v>
      </c>
      <c r="D206" s="1" t="s">
        <v>58</v>
      </c>
      <c r="E206" s="1" t="s">
        <v>74</v>
      </c>
      <c r="F206" s="1">
        <v>75</v>
      </c>
      <c r="G206" s="1">
        <v>40.789259999999999</v>
      </c>
      <c r="H206" s="1">
        <v>-98.461590000000001</v>
      </c>
      <c r="I206" s="1">
        <v>100</v>
      </c>
      <c r="J206" s="1" t="s">
        <v>63</v>
      </c>
      <c r="K206" s="1">
        <v>1</v>
      </c>
      <c r="L206" s="1">
        <v>2</v>
      </c>
    </row>
    <row r="207" spans="1:12" ht="14.25" customHeight="1">
      <c r="A207" s="2">
        <v>44407</v>
      </c>
      <c r="B207" s="1" t="s">
        <v>27</v>
      </c>
      <c r="C207" s="1">
        <v>167</v>
      </c>
      <c r="I207" s="1">
        <v>100</v>
      </c>
      <c r="J207" s="1" t="s">
        <v>63</v>
      </c>
      <c r="L207" s="1">
        <v>2</v>
      </c>
    </row>
    <row r="208" spans="1:12" ht="14.25" customHeight="1">
      <c r="A208" s="2">
        <v>44407</v>
      </c>
      <c r="B208" s="1" t="s">
        <v>27</v>
      </c>
      <c r="C208" s="1">
        <v>212</v>
      </c>
      <c r="D208" s="1" t="s">
        <v>58</v>
      </c>
      <c r="E208" s="1" t="s">
        <v>74</v>
      </c>
      <c r="F208" s="1">
        <v>15</v>
      </c>
      <c r="G208" s="1">
        <v>40.790289999999999</v>
      </c>
      <c r="H208" s="1">
        <v>-98.460890000000006</v>
      </c>
      <c r="I208" s="1">
        <v>100</v>
      </c>
      <c r="J208" s="1" t="s">
        <v>63</v>
      </c>
      <c r="K208" s="1">
        <v>1</v>
      </c>
      <c r="L208" s="1">
        <v>2</v>
      </c>
    </row>
    <row r="209" spans="1:12" ht="14.25" customHeight="1">
      <c r="A209" s="2">
        <v>44407</v>
      </c>
      <c r="B209" s="1" t="s">
        <v>27</v>
      </c>
      <c r="C209" s="1">
        <v>257</v>
      </c>
      <c r="I209" s="1">
        <v>100</v>
      </c>
      <c r="J209" s="1" t="s">
        <v>63</v>
      </c>
      <c r="L209" s="1">
        <v>2</v>
      </c>
    </row>
    <row r="210" spans="1:12" ht="14.25" customHeight="1">
      <c r="A210" s="2">
        <v>44412</v>
      </c>
      <c r="B210" s="1" t="s">
        <v>20</v>
      </c>
      <c r="C210" s="1">
        <v>15</v>
      </c>
      <c r="D210" s="1" t="s">
        <v>64</v>
      </c>
      <c r="E210" s="1" t="s">
        <v>64</v>
      </c>
      <c r="F210" s="1" t="s">
        <v>64</v>
      </c>
      <c r="G210" s="1" t="s">
        <v>64</v>
      </c>
      <c r="H210" s="1" t="s">
        <v>64</v>
      </c>
      <c r="I210" s="1">
        <v>100</v>
      </c>
      <c r="J210" s="1" t="s">
        <v>59</v>
      </c>
      <c r="K210" s="1">
        <v>1</v>
      </c>
      <c r="L210" s="1">
        <v>0</v>
      </c>
    </row>
    <row r="211" spans="1:12" ht="14.25" customHeight="1">
      <c r="A211" s="2">
        <v>44412</v>
      </c>
      <c r="B211" s="1" t="s">
        <v>20</v>
      </c>
      <c r="C211" s="1">
        <v>60</v>
      </c>
      <c r="I211" s="1">
        <v>100</v>
      </c>
      <c r="J211" s="1" t="s">
        <v>59</v>
      </c>
      <c r="L211" s="1">
        <v>0</v>
      </c>
    </row>
    <row r="212" spans="1:12" ht="14.25" customHeight="1">
      <c r="A212" s="2">
        <v>44412</v>
      </c>
      <c r="B212" s="1" t="s">
        <v>20</v>
      </c>
      <c r="C212" s="1">
        <v>105</v>
      </c>
      <c r="D212" s="1" t="s">
        <v>64</v>
      </c>
      <c r="E212" s="1" t="s">
        <v>64</v>
      </c>
      <c r="F212" s="1" t="s">
        <v>64</v>
      </c>
      <c r="G212" s="1" t="s">
        <v>64</v>
      </c>
      <c r="H212" s="1" t="s">
        <v>64</v>
      </c>
      <c r="I212" s="1">
        <v>100</v>
      </c>
      <c r="J212" s="1" t="s">
        <v>59</v>
      </c>
      <c r="K212" s="1">
        <v>1</v>
      </c>
      <c r="L212" s="1">
        <v>0</v>
      </c>
    </row>
    <row r="213" spans="1:12" ht="14.25" customHeight="1">
      <c r="A213" s="2">
        <v>44412</v>
      </c>
      <c r="B213" s="1" t="s">
        <v>20</v>
      </c>
      <c r="C213" s="1">
        <v>150</v>
      </c>
      <c r="I213" s="1">
        <v>100</v>
      </c>
      <c r="J213" s="1" t="s">
        <v>59</v>
      </c>
      <c r="L213" s="1">
        <v>0</v>
      </c>
    </row>
    <row r="214" spans="1:12" ht="14.25" customHeight="1">
      <c r="A214" s="2">
        <v>44412</v>
      </c>
      <c r="B214" s="1" t="s">
        <v>20</v>
      </c>
      <c r="C214" s="1">
        <v>195</v>
      </c>
      <c r="D214" s="1" t="s">
        <v>58</v>
      </c>
      <c r="E214" s="1" t="s">
        <v>56</v>
      </c>
      <c r="F214" s="1">
        <v>44</v>
      </c>
      <c r="G214" s="1">
        <v>40.775089999999999</v>
      </c>
      <c r="H214" s="1">
        <v>-98.476389999999995</v>
      </c>
      <c r="I214" s="1">
        <v>100</v>
      </c>
      <c r="J214" s="1" t="s">
        <v>68</v>
      </c>
      <c r="K214" s="1">
        <v>1</v>
      </c>
      <c r="L214" s="1">
        <v>0</v>
      </c>
    </row>
    <row r="215" spans="1:12" ht="14.25" customHeight="1">
      <c r="A215" s="2">
        <v>44412</v>
      </c>
      <c r="B215" s="1" t="s">
        <v>20</v>
      </c>
      <c r="C215" s="1">
        <v>240</v>
      </c>
      <c r="I215" s="1">
        <v>100</v>
      </c>
      <c r="J215" s="1" t="s">
        <v>59</v>
      </c>
      <c r="L215" s="1">
        <v>0</v>
      </c>
    </row>
    <row r="216" spans="1:12" ht="14.25" customHeight="1">
      <c r="A216" s="2">
        <v>44412</v>
      </c>
      <c r="B216" s="1" t="s">
        <v>20</v>
      </c>
      <c r="C216" s="1">
        <v>185</v>
      </c>
      <c r="D216" s="1" t="s">
        <v>64</v>
      </c>
      <c r="E216" s="1" t="s">
        <v>64</v>
      </c>
      <c r="F216" s="1" t="s">
        <v>64</v>
      </c>
      <c r="G216" s="1" t="s">
        <v>64</v>
      </c>
      <c r="H216" s="1" t="s">
        <v>64</v>
      </c>
      <c r="I216" s="1">
        <v>100</v>
      </c>
      <c r="J216" s="1" t="s">
        <v>59</v>
      </c>
      <c r="K216" s="1">
        <v>1</v>
      </c>
      <c r="L216" s="1">
        <v>0</v>
      </c>
    </row>
    <row r="217" spans="1:12" ht="14.25" customHeight="1">
      <c r="A217" s="2">
        <v>44412</v>
      </c>
      <c r="B217" s="1" t="s">
        <v>20</v>
      </c>
      <c r="C217" s="1">
        <v>330</v>
      </c>
      <c r="I217" s="1">
        <v>100</v>
      </c>
      <c r="J217" s="5" t="s">
        <v>80</v>
      </c>
      <c r="L217" s="1">
        <v>0</v>
      </c>
    </row>
    <row r="218" spans="1:12" ht="14.25" customHeight="1">
      <c r="A218" s="2">
        <v>44399</v>
      </c>
      <c r="B218" s="1" t="s">
        <v>35</v>
      </c>
      <c r="C218" s="1">
        <v>29</v>
      </c>
      <c r="D218" s="1" t="s">
        <v>61</v>
      </c>
      <c r="E218" s="1" t="s">
        <v>58</v>
      </c>
      <c r="F218" s="1">
        <v>40</v>
      </c>
      <c r="G218" s="1" t="s">
        <v>81</v>
      </c>
      <c r="H218" s="1">
        <v>-98.468400000000003</v>
      </c>
      <c r="I218" s="1">
        <v>100</v>
      </c>
      <c r="J218" s="1" t="s">
        <v>73</v>
      </c>
      <c r="K218" s="1">
        <v>1</v>
      </c>
      <c r="L218" s="1">
        <v>4</v>
      </c>
    </row>
    <row r="219" spans="1:12" ht="14.25" customHeight="1">
      <c r="A219" s="2">
        <v>44399</v>
      </c>
      <c r="B219" s="1" t="s">
        <v>35</v>
      </c>
      <c r="C219" s="1">
        <v>74</v>
      </c>
      <c r="I219" s="1">
        <v>100</v>
      </c>
      <c r="J219" s="1" t="s">
        <v>82</v>
      </c>
      <c r="L219" s="1">
        <v>4</v>
      </c>
    </row>
    <row r="220" spans="1:12" ht="14.25" customHeight="1">
      <c r="A220" s="2">
        <v>44399</v>
      </c>
      <c r="B220" s="1" t="s">
        <v>35</v>
      </c>
      <c r="C220" s="1">
        <v>119</v>
      </c>
      <c r="D220" s="1" t="s">
        <v>58</v>
      </c>
      <c r="E220" s="1" t="s">
        <v>61</v>
      </c>
      <c r="F220" s="1">
        <v>70</v>
      </c>
      <c r="G220" s="1">
        <v>40.801169999999999</v>
      </c>
      <c r="H220" s="1">
        <v>-98.468019999999996</v>
      </c>
      <c r="I220" s="1">
        <v>100</v>
      </c>
      <c r="J220" s="1" t="s">
        <v>73</v>
      </c>
      <c r="K220" s="1">
        <v>1</v>
      </c>
      <c r="L220" s="1">
        <v>4</v>
      </c>
    </row>
    <row r="221" spans="1:12" ht="14.25" customHeight="1">
      <c r="A221" s="2">
        <v>44399</v>
      </c>
      <c r="B221" s="1" t="s">
        <v>35</v>
      </c>
      <c r="C221" s="1">
        <v>164</v>
      </c>
      <c r="I221" s="1">
        <v>100</v>
      </c>
      <c r="J221" s="1" t="s">
        <v>73</v>
      </c>
      <c r="L221" s="1">
        <v>4</v>
      </c>
    </row>
    <row r="222" spans="1:12" ht="14.25" customHeight="1">
      <c r="A222" s="2">
        <v>44399</v>
      </c>
      <c r="B222" s="1" t="s">
        <v>35</v>
      </c>
      <c r="C222" s="1">
        <v>209</v>
      </c>
      <c r="D222" s="1" t="s">
        <v>61</v>
      </c>
      <c r="E222" s="1" t="s">
        <v>64</v>
      </c>
      <c r="F222" s="1" t="s">
        <v>64</v>
      </c>
      <c r="G222" s="1" t="s">
        <v>64</v>
      </c>
      <c r="H222" s="1" t="s">
        <v>64</v>
      </c>
      <c r="I222" s="1">
        <v>100</v>
      </c>
      <c r="J222" s="1" t="s">
        <v>57</v>
      </c>
      <c r="K222" s="1">
        <v>1</v>
      </c>
      <c r="L222" s="1">
        <v>4</v>
      </c>
    </row>
    <row r="223" spans="1:12" ht="14.25" customHeight="1">
      <c r="A223" s="2">
        <v>44399</v>
      </c>
      <c r="B223" s="1" t="s">
        <v>35</v>
      </c>
      <c r="C223" s="1">
        <v>254</v>
      </c>
      <c r="I223" s="1">
        <v>100</v>
      </c>
      <c r="J223" s="1" t="s">
        <v>68</v>
      </c>
      <c r="L223" s="1">
        <v>4</v>
      </c>
    </row>
    <row r="224" spans="1:12" ht="14.25" customHeight="1">
      <c r="A224" s="2">
        <v>44399</v>
      </c>
      <c r="B224" s="1" t="s">
        <v>35</v>
      </c>
      <c r="C224" s="1">
        <v>299</v>
      </c>
      <c r="D224" s="1" t="s">
        <v>61</v>
      </c>
      <c r="E224" s="1" t="s">
        <v>58</v>
      </c>
      <c r="F224" s="1">
        <v>25</v>
      </c>
      <c r="G224" s="1">
        <v>40.801470000000002</v>
      </c>
      <c r="H224" s="1">
        <v>-98.470280000000002</v>
      </c>
      <c r="I224" s="1">
        <v>100</v>
      </c>
      <c r="J224" s="1" t="s">
        <v>68</v>
      </c>
      <c r="K224" s="1">
        <v>1</v>
      </c>
      <c r="L224" s="1">
        <v>4</v>
      </c>
    </row>
    <row r="225" spans="1:12" ht="14.25" customHeight="1">
      <c r="A225" s="2">
        <v>44399</v>
      </c>
      <c r="B225" s="1" t="s">
        <v>35</v>
      </c>
      <c r="C225" s="1">
        <v>344</v>
      </c>
      <c r="I225" s="1">
        <v>100</v>
      </c>
      <c r="J225" s="1" t="s">
        <v>73</v>
      </c>
      <c r="L225" s="1">
        <v>4</v>
      </c>
    </row>
    <row r="226" spans="1:12" ht="14.25" customHeight="1">
      <c r="A226" s="2">
        <v>44406</v>
      </c>
      <c r="B226" s="1" t="s">
        <v>28</v>
      </c>
      <c r="C226" s="1">
        <v>294</v>
      </c>
      <c r="D226" s="1" t="s">
        <v>58</v>
      </c>
      <c r="E226" s="1" t="s">
        <v>64</v>
      </c>
      <c r="F226" s="1" t="s">
        <v>64</v>
      </c>
      <c r="G226" s="1" t="s">
        <v>64</v>
      </c>
      <c r="H226" s="1" t="s">
        <v>64</v>
      </c>
      <c r="I226" s="1">
        <v>100</v>
      </c>
      <c r="J226" s="1" t="s">
        <v>63</v>
      </c>
      <c r="K226" s="1">
        <v>1</v>
      </c>
      <c r="L226" s="1">
        <v>0</v>
      </c>
    </row>
    <row r="227" spans="1:12" ht="14.25" customHeight="1">
      <c r="A227" s="2">
        <v>44406</v>
      </c>
      <c r="B227" s="1" t="s">
        <v>28</v>
      </c>
      <c r="C227" s="1">
        <v>339</v>
      </c>
      <c r="I227" s="1">
        <v>100</v>
      </c>
      <c r="J227" s="1" t="s">
        <v>73</v>
      </c>
      <c r="L227" s="1">
        <v>0</v>
      </c>
    </row>
    <row r="228" spans="1:12" ht="14.25" customHeight="1">
      <c r="A228" s="2">
        <v>44406</v>
      </c>
      <c r="B228" s="1" t="s">
        <v>28</v>
      </c>
      <c r="C228" s="1">
        <v>24</v>
      </c>
      <c r="D228" s="1" t="s">
        <v>58</v>
      </c>
      <c r="E228" s="1" t="s">
        <v>65</v>
      </c>
      <c r="F228" s="1">
        <v>52</v>
      </c>
      <c r="G228" s="1">
        <v>40.791460000000001</v>
      </c>
      <c r="H228" s="1">
        <v>-98.450310000000002</v>
      </c>
      <c r="I228" s="1">
        <v>100</v>
      </c>
      <c r="J228" s="1" t="s">
        <v>63</v>
      </c>
      <c r="K228" s="1">
        <v>1</v>
      </c>
      <c r="L228" s="1">
        <v>0</v>
      </c>
    </row>
    <row r="229" spans="1:12" ht="14.25" customHeight="1">
      <c r="A229" s="2">
        <v>44406</v>
      </c>
      <c r="B229" s="1" t="s">
        <v>28</v>
      </c>
      <c r="C229" s="1">
        <v>69</v>
      </c>
      <c r="I229" s="1">
        <v>100</v>
      </c>
      <c r="J229" s="1" t="s">
        <v>73</v>
      </c>
      <c r="L229" s="1">
        <v>0</v>
      </c>
    </row>
    <row r="230" spans="1:12" ht="14.25" customHeight="1">
      <c r="A230" s="2">
        <v>44406</v>
      </c>
      <c r="B230" s="1" t="s">
        <v>28</v>
      </c>
      <c r="C230" s="1">
        <v>114</v>
      </c>
      <c r="D230" s="1" t="s">
        <v>58</v>
      </c>
      <c r="E230" s="1" t="s">
        <v>64</v>
      </c>
      <c r="F230" s="1" t="s">
        <v>64</v>
      </c>
      <c r="G230" s="1" t="s">
        <v>64</v>
      </c>
      <c r="H230" s="1" t="s">
        <v>64</v>
      </c>
      <c r="I230" s="1">
        <v>100</v>
      </c>
      <c r="J230" s="1" t="s">
        <v>73</v>
      </c>
      <c r="K230" s="1">
        <v>1</v>
      </c>
      <c r="L230" s="1">
        <v>0</v>
      </c>
    </row>
    <row r="231" spans="1:12" ht="14.25" customHeight="1">
      <c r="A231" s="2">
        <v>44406</v>
      </c>
      <c r="B231" s="1" t="s">
        <v>28</v>
      </c>
      <c r="C231" s="1">
        <v>159</v>
      </c>
      <c r="I231" s="1">
        <v>100</v>
      </c>
      <c r="J231" s="1" t="s">
        <v>73</v>
      </c>
      <c r="L231" s="1">
        <v>0</v>
      </c>
    </row>
    <row r="232" spans="1:12" ht="14.25" customHeight="1">
      <c r="A232" s="2">
        <v>44406</v>
      </c>
      <c r="B232" s="1" t="s">
        <v>28</v>
      </c>
      <c r="C232" s="1">
        <v>204</v>
      </c>
      <c r="I232" s="1">
        <v>100</v>
      </c>
      <c r="J232" s="1" t="s">
        <v>73</v>
      </c>
      <c r="K232" s="1">
        <v>1</v>
      </c>
      <c r="L232" s="1">
        <v>0</v>
      </c>
    </row>
    <row r="233" spans="1:12" ht="14.25" customHeight="1">
      <c r="A233" s="2">
        <v>44406</v>
      </c>
      <c r="B233" s="1" t="s">
        <v>28</v>
      </c>
      <c r="C233" s="1">
        <v>249</v>
      </c>
      <c r="I233" s="1">
        <v>100</v>
      </c>
      <c r="J233" s="1" t="s">
        <v>63</v>
      </c>
      <c r="L233" s="1">
        <v>0</v>
      </c>
    </row>
    <row r="234" spans="1:12" ht="14.25" customHeight="1">
      <c r="A234" s="2">
        <v>44417</v>
      </c>
      <c r="B234" s="1" t="s">
        <v>18</v>
      </c>
      <c r="C234" s="1">
        <v>182</v>
      </c>
      <c r="D234" s="1" t="s">
        <v>56</v>
      </c>
      <c r="E234" s="1" t="s">
        <v>83</v>
      </c>
      <c r="F234" s="1">
        <v>36</v>
      </c>
      <c r="G234" s="1">
        <v>40.662930000000003</v>
      </c>
      <c r="H234" s="1">
        <v>-98.965739999999997</v>
      </c>
      <c r="I234" s="1">
        <v>100</v>
      </c>
      <c r="J234" s="1" t="s">
        <v>84</v>
      </c>
      <c r="K234" s="1">
        <v>1</v>
      </c>
      <c r="L234" s="1">
        <v>1</v>
      </c>
    </row>
    <row r="235" spans="1:12" ht="14.25" customHeight="1">
      <c r="A235" s="2">
        <v>44417</v>
      </c>
      <c r="B235" s="1" t="s">
        <v>18</v>
      </c>
      <c r="C235" s="1">
        <v>227</v>
      </c>
      <c r="I235" s="1">
        <v>100</v>
      </c>
      <c r="J235" s="1" t="s">
        <v>85</v>
      </c>
      <c r="L235" s="1">
        <v>1</v>
      </c>
    </row>
    <row r="236" spans="1:12" ht="14.25" customHeight="1">
      <c r="A236" s="2">
        <v>44417</v>
      </c>
      <c r="B236" s="1" t="s">
        <v>18</v>
      </c>
      <c r="C236" s="1">
        <v>272</v>
      </c>
      <c r="D236" s="1" t="s">
        <v>56</v>
      </c>
      <c r="E236" s="1" t="s">
        <v>64</v>
      </c>
      <c r="F236" s="1" t="s">
        <v>64</v>
      </c>
      <c r="G236" s="1" t="s">
        <v>64</v>
      </c>
      <c r="H236" s="1" t="s">
        <v>64</v>
      </c>
      <c r="I236" s="1">
        <v>100</v>
      </c>
      <c r="J236" s="1" t="s">
        <v>69</v>
      </c>
      <c r="K236" s="1">
        <v>1</v>
      </c>
      <c r="L236" s="1">
        <v>1</v>
      </c>
    </row>
    <row r="237" spans="1:12" ht="14.25" customHeight="1">
      <c r="A237" s="2">
        <v>44417</v>
      </c>
      <c r="B237" s="1" t="s">
        <v>18</v>
      </c>
      <c r="C237" s="1">
        <v>317</v>
      </c>
      <c r="I237" s="1">
        <v>100</v>
      </c>
      <c r="J237" s="1" t="s">
        <v>79</v>
      </c>
      <c r="L237" s="1">
        <v>1</v>
      </c>
    </row>
    <row r="238" spans="1:12" ht="14.25" customHeight="1">
      <c r="A238" s="2">
        <v>44417</v>
      </c>
      <c r="B238" s="1" t="s">
        <v>18</v>
      </c>
      <c r="C238" s="1">
        <v>2</v>
      </c>
      <c r="D238" s="1" t="s">
        <v>56</v>
      </c>
      <c r="E238" s="1" t="s">
        <v>64</v>
      </c>
      <c r="F238" s="1" t="s">
        <v>64</v>
      </c>
      <c r="G238" s="1" t="s">
        <v>64</v>
      </c>
      <c r="H238" s="1" t="s">
        <v>64</v>
      </c>
      <c r="I238" s="1">
        <v>100</v>
      </c>
      <c r="J238" s="1" t="s">
        <v>57</v>
      </c>
      <c r="K238" s="1">
        <v>1</v>
      </c>
      <c r="L238" s="1">
        <v>1</v>
      </c>
    </row>
    <row r="239" spans="1:12" ht="14.25" customHeight="1">
      <c r="A239" s="2">
        <v>44417</v>
      </c>
      <c r="B239" s="1" t="s">
        <v>18</v>
      </c>
      <c r="C239" s="1">
        <v>47</v>
      </c>
      <c r="I239" s="1">
        <v>100</v>
      </c>
      <c r="J239" s="1" t="s">
        <v>85</v>
      </c>
      <c r="L239" s="1">
        <v>1</v>
      </c>
    </row>
    <row r="240" spans="1:12" ht="14.25" customHeight="1">
      <c r="A240" s="2">
        <v>44417</v>
      </c>
      <c r="B240" s="1" t="s">
        <v>18</v>
      </c>
      <c r="C240" s="1">
        <v>92</v>
      </c>
      <c r="D240" s="1" t="s">
        <v>56</v>
      </c>
      <c r="E240" s="1" t="s">
        <v>83</v>
      </c>
      <c r="F240" s="1">
        <v>60</v>
      </c>
      <c r="G240" s="1">
        <v>40.662880000000001</v>
      </c>
      <c r="H240" s="1">
        <v>-98.964939999999999</v>
      </c>
      <c r="I240" s="1">
        <v>100</v>
      </c>
      <c r="J240" s="1" t="s">
        <v>62</v>
      </c>
      <c r="K240" s="1">
        <v>1</v>
      </c>
      <c r="L240" s="1">
        <v>1</v>
      </c>
    </row>
    <row r="241" spans="1:12" ht="14.25" customHeight="1">
      <c r="A241" s="2">
        <v>44417</v>
      </c>
      <c r="B241" s="1" t="s">
        <v>18</v>
      </c>
      <c r="C241" s="1">
        <v>137</v>
      </c>
      <c r="I241" s="1">
        <v>100</v>
      </c>
      <c r="J241" s="1" t="s">
        <v>69</v>
      </c>
      <c r="L241" s="1">
        <v>1</v>
      </c>
    </row>
    <row r="242" spans="1:12" ht="14.25" customHeight="1">
      <c r="A242" s="2">
        <v>44418</v>
      </c>
      <c r="B242" s="1" t="s">
        <v>30</v>
      </c>
      <c r="C242" s="1">
        <v>88</v>
      </c>
      <c r="D242" s="1" t="s">
        <v>56</v>
      </c>
      <c r="E242" s="1" t="s">
        <v>64</v>
      </c>
      <c r="F242" s="1" t="s">
        <v>64</v>
      </c>
      <c r="G242" s="1" t="s">
        <v>64</v>
      </c>
      <c r="H242" s="1" t="s">
        <v>64</v>
      </c>
      <c r="I242" s="1">
        <v>100</v>
      </c>
      <c r="J242" s="1" t="s">
        <v>78</v>
      </c>
      <c r="K242" s="1">
        <v>1</v>
      </c>
      <c r="L242" s="1">
        <v>0</v>
      </c>
    </row>
    <row r="243" spans="1:12" ht="14.25" customHeight="1">
      <c r="A243" s="2">
        <v>44418</v>
      </c>
      <c r="B243" s="1" t="s">
        <v>30</v>
      </c>
      <c r="C243" s="1">
        <v>133</v>
      </c>
      <c r="I243" s="1">
        <v>100</v>
      </c>
      <c r="J243" s="1" t="s">
        <v>78</v>
      </c>
      <c r="L243" s="1">
        <v>0</v>
      </c>
    </row>
    <row r="244" spans="1:12" ht="14.25" customHeight="1">
      <c r="A244" s="2">
        <v>44418</v>
      </c>
      <c r="B244" s="1" t="s">
        <v>30</v>
      </c>
      <c r="C244" s="1">
        <v>178</v>
      </c>
      <c r="D244" s="1" t="s">
        <v>56</v>
      </c>
      <c r="E244" s="1" t="s">
        <v>64</v>
      </c>
      <c r="F244" s="1" t="s">
        <v>64</v>
      </c>
      <c r="G244" s="1" t="s">
        <v>64</v>
      </c>
      <c r="H244" s="1" t="s">
        <v>64</v>
      </c>
      <c r="I244" s="1">
        <v>100</v>
      </c>
      <c r="J244" s="1" t="s">
        <v>78</v>
      </c>
      <c r="K244" s="1">
        <v>1</v>
      </c>
      <c r="L244" s="1">
        <v>0</v>
      </c>
    </row>
    <row r="245" spans="1:12" ht="14.25" customHeight="1">
      <c r="A245" s="2">
        <v>44418</v>
      </c>
      <c r="B245" s="1" t="s">
        <v>30</v>
      </c>
      <c r="C245" s="1">
        <v>223</v>
      </c>
      <c r="I245" s="1">
        <v>100</v>
      </c>
      <c r="J245" s="1" t="s">
        <v>78</v>
      </c>
      <c r="L245" s="1">
        <v>0</v>
      </c>
    </row>
    <row r="246" spans="1:12" ht="14.25" customHeight="1">
      <c r="A246" s="2">
        <v>44418</v>
      </c>
      <c r="B246" s="1" t="s">
        <v>30</v>
      </c>
      <c r="C246" s="1">
        <v>268</v>
      </c>
      <c r="D246" s="1" t="s">
        <v>56</v>
      </c>
      <c r="E246" s="1" t="s">
        <v>64</v>
      </c>
      <c r="F246" s="1" t="s">
        <v>64</v>
      </c>
      <c r="G246" s="1" t="s">
        <v>64</v>
      </c>
      <c r="H246" s="1" t="s">
        <v>64</v>
      </c>
      <c r="I246" s="1">
        <v>100</v>
      </c>
      <c r="J246" s="1" t="s">
        <v>78</v>
      </c>
      <c r="K246" s="1">
        <v>1</v>
      </c>
      <c r="L246" s="1">
        <v>0</v>
      </c>
    </row>
    <row r="247" spans="1:12" ht="14.25" customHeight="1">
      <c r="A247" s="2">
        <v>44418</v>
      </c>
      <c r="B247" s="1" t="s">
        <v>30</v>
      </c>
      <c r="C247" s="1">
        <v>313</v>
      </c>
      <c r="I247" s="1">
        <v>100</v>
      </c>
      <c r="J247" s="1" t="s">
        <v>86</v>
      </c>
      <c r="L247" s="1">
        <v>0</v>
      </c>
    </row>
    <row r="248" spans="1:12" ht="14.25" customHeight="1">
      <c r="A248" s="2">
        <v>44418</v>
      </c>
      <c r="B248" s="1" t="s">
        <v>30</v>
      </c>
      <c r="C248" s="1">
        <v>358</v>
      </c>
      <c r="D248" s="1" t="s">
        <v>56</v>
      </c>
      <c r="E248" s="1" t="s">
        <v>64</v>
      </c>
      <c r="F248" s="1" t="s">
        <v>64</v>
      </c>
      <c r="G248" s="1" t="s">
        <v>64</v>
      </c>
      <c r="H248" s="1" t="s">
        <v>64</v>
      </c>
      <c r="I248" s="1">
        <v>100</v>
      </c>
      <c r="J248" s="1" t="s">
        <v>78</v>
      </c>
      <c r="K248" s="1">
        <v>1</v>
      </c>
      <c r="L248" s="1">
        <v>0</v>
      </c>
    </row>
    <row r="249" spans="1:12" ht="14.25" customHeight="1">
      <c r="A249" s="2">
        <v>44418</v>
      </c>
      <c r="B249" s="1" t="s">
        <v>30</v>
      </c>
      <c r="C249" s="1">
        <v>43</v>
      </c>
      <c r="I249" s="1">
        <v>100</v>
      </c>
      <c r="J249" s="1" t="s">
        <v>78</v>
      </c>
      <c r="L249" s="1">
        <v>0</v>
      </c>
    </row>
    <row r="250" spans="1:12" ht="14.25" customHeight="1">
      <c r="A250" s="2">
        <v>44413</v>
      </c>
      <c r="B250" s="1" t="s">
        <v>8</v>
      </c>
      <c r="C250" s="1">
        <v>90</v>
      </c>
      <c r="D250" s="1" t="s">
        <v>61</v>
      </c>
      <c r="E250" s="1" t="s">
        <v>64</v>
      </c>
      <c r="F250" s="1" t="s">
        <v>64</v>
      </c>
      <c r="G250" s="1" t="s">
        <v>64</v>
      </c>
      <c r="H250" s="1" t="s">
        <v>64</v>
      </c>
      <c r="I250" s="1">
        <v>100</v>
      </c>
      <c r="J250" s="1" t="s">
        <v>69</v>
      </c>
      <c r="L250" s="1">
        <v>0</v>
      </c>
    </row>
    <row r="251" spans="1:12" ht="14.25" customHeight="1">
      <c r="A251" s="2">
        <v>44413</v>
      </c>
      <c r="B251" s="1" t="s">
        <v>8</v>
      </c>
      <c r="C251" s="1">
        <v>135</v>
      </c>
      <c r="I251" s="1">
        <v>50</v>
      </c>
      <c r="J251" s="1" t="s">
        <v>69</v>
      </c>
      <c r="K251" s="1">
        <v>1</v>
      </c>
      <c r="L251" s="1">
        <v>0</v>
      </c>
    </row>
    <row r="252" spans="1:12" ht="14.25" customHeight="1">
      <c r="A252" s="2">
        <v>44413</v>
      </c>
      <c r="B252" s="1" t="s">
        <v>8</v>
      </c>
      <c r="C252" s="1">
        <v>180</v>
      </c>
      <c r="D252" s="1" t="s">
        <v>61</v>
      </c>
      <c r="E252" s="1" t="s">
        <v>87</v>
      </c>
      <c r="F252" s="1">
        <v>30</v>
      </c>
      <c r="G252" s="1">
        <v>40.756570000000004</v>
      </c>
      <c r="H252" s="1">
        <v>-98.51</v>
      </c>
      <c r="I252" s="1">
        <v>30</v>
      </c>
      <c r="J252" s="1" t="s">
        <v>68</v>
      </c>
      <c r="L252" s="1">
        <v>0</v>
      </c>
    </row>
    <row r="253" spans="1:12" ht="14.25" customHeight="1">
      <c r="A253" s="2">
        <v>44413</v>
      </c>
      <c r="B253" s="1" t="s">
        <v>8</v>
      </c>
      <c r="C253" s="1">
        <v>225</v>
      </c>
      <c r="I253" s="1">
        <v>100</v>
      </c>
      <c r="J253" s="1" t="s">
        <v>88</v>
      </c>
      <c r="K253" s="1">
        <v>1</v>
      </c>
      <c r="L253" s="1">
        <v>0</v>
      </c>
    </row>
    <row r="254" spans="1:12" ht="14.25" customHeight="1">
      <c r="A254" s="2">
        <v>44413</v>
      </c>
      <c r="B254" s="1" t="s">
        <v>8</v>
      </c>
      <c r="C254" s="1">
        <v>270</v>
      </c>
      <c r="D254" s="1" t="s">
        <v>61</v>
      </c>
      <c r="E254" s="1" t="s">
        <v>58</v>
      </c>
      <c r="F254" s="1">
        <v>60</v>
      </c>
      <c r="G254" s="1">
        <v>40.757570000000001</v>
      </c>
      <c r="H254" s="1">
        <v>-98.511439999999993</v>
      </c>
      <c r="I254" s="1">
        <v>100</v>
      </c>
      <c r="J254" s="1" t="s">
        <v>89</v>
      </c>
      <c r="L254" s="1">
        <v>0</v>
      </c>
    </row>
    <row r="255" spans="1:12" ht="14.25" customHeight="1">
      <c r="A255" s="2">
        <v>44413</v>
      </c>
      <c r="B255" s="1" t="s">
        <v>8</v>
      </c>
      <c r="C255" s="1">
        <v>315</v>
      </c>
      <c r="I255" s="1">
        <v>100</v>
      </c>
      <c r="J255" s="1" t="s">
        <v>69</v>
      </c>
      <c r="K255" s="1">
        <v>1</v>
      </c>
      <c r="L255" s="1">
        <v>0</v>
      </c>
    </row>
    <row r="256" spans="1:12" ht="14.25" customHeight="1">
      <c r="A256" s="2">
        <v>44413</v>
      </c>
      <c r="B256" s="1" t="s">
        <v>8</v>
      </c>
      <c r="C256" s="1">
        <v>360</v>
      </c>
      <c r="D256" s="1" t="s">
        <v>61</v>
      </c>
      <c r="E256" s="1" t="s">
        <v>64</v>
      </c>
      <c r="F256" s="1" t="s">
        <v>64</v>
      </c>
      <c r="G256" s="1" t="s">
        <v>64</v>
      </c>
      <c r="H256" s="1" t="s">
        <v>64</v>
      </c>
      <c r="I256" s="1">
        <v>100</v>
      </c>
      <c r="J256" s="1" t="s">
        <v>69</v>
      </c>
      <c r="L256" s="1">
        <v>0</v>
      </c>
    </row>
    <row r="257" spans="1:12" ht="14.25" customHeight="1">
      <c r="A257" s="2">
        <v>44413</v>
      </c>
      <c r="B257" s="1" t="s">
        <v>8</v>
      </c>
      <c r="C257" s="1">
        <v>45</v>
      </c>
      <c r="I257" s="1">
        <v>100</v>
      </c>
      <c r="J257" s="1" t="s">
        <v>88</v>
      </c>
      <c r="K257" s="1">
        <v>1</v>
      </c>
      <c r="L257" s="1">
        <v>0</v>
      </c>
    </row>
    <row r="258" spans="1:12" ht="14.25" customHeight="1"/>
    <row r="259" spans="1:12" ht="14.25" customHeight="1"/>
    <row r="260" spans="1:12" ht="14.25" customHeight="1"/>
    <row r="261" spans="1:12" ht="14.25" customHeight="1"/>
    <row r="262" spans="1:12" ht="14.25" customHeight="1"/>
    <row r="263" spans="1:12" ht="14.25" customHeight="1"/>
    <row r="264" spans="1:12" ht="14.25" customHeight="1"/>
    <row r="265" spans="1:12" ht="14.25" customHeight="1"/>
    <row r="266" spans="1:12" ht="14.25" customHeight="1"/>
    <row r="267" spans="1:12" ht="14.25" customHeight="1"/>
    <row r="268" spans="1:12" ht="14.25" customHeight="1"/>
    <row r="269" spans="1:12" ht="14.25" customHeight="1"/>
    <row r="270" spans="1:12" ht="14.25" customHeight="1"/>
    <row r="271" spans="1:12" ht="14.25" customHeight="1"/>
    <row r="272" spans="1:1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10" sqref="Q10"/>
    </sheetView>
  </sheetViews>
  <sheetFormatPr defaultColWidth="12.625" defaultRowHeight="15" customHeight="1"/>
  <cols>
    <col min="1" max="1" width="8.5" bestFit="1" customWidth="1"/>
    <col min="2" max="4" width="7.625" customWidth="1"/>
    <col min="5" max="5" width="8.125" customWidth="1"/>
    <col min="6" max="12" width="7.625" customWidth="1"/>
    <col min="13" max="13" width="8.625" customWidth="1"/>
    <col min="14" max="18" width="8.125" customWidth="1"/>
    <col min="19" max="20" width="7.625" customWidth="1"/>
    <col min="21" max="21" width="8.5" customWidth="1"/>
    <col min="22" max="34" width="7.625" customWidth="1"/>
  </cols>
  <sheetData>
    <row r="1" spans="1:24" ht="14.25" customHeight="1">
      <c r="A1" s="1" t="s">
        <v>0</v>
      </c>
      <c r="B1" s="1" t="s">
        <v>45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50</v>
      </c>
      <c r="W1" s="1" t="s">
        <v>51</v>
      </c>
      <c r="X1" s="1" t="s">
        <v>109</v>
      </c>
    </row>
    <row r="2" spans="1:24" ht="14.25" customHeight="1">
      <c r="A2" s="6">
        <v>44342</v>
      </c>
      <c r="B2" s="1" t="s">
        <v>37</v>
      </c>
      <c r="C2" s="1">
        <v>1</v>
      </c>
      <c r="D2" s="1" t="s">
        <v>110</v>
      </c>
      <c r="E2" s="1">
        <v>41.7</v>
      </c>
      <c r="F2" s="1">
        <v>2.7290000000000001</v>
      </c>
      <c r="H2" s="1">
        <v>58</v>
      </c>
      <c r="I2" s="1" t="s">
        <v>128</v>
      </c>
      <c r="J2" s="1">
        <f>AVERAGE(49,42,52)</f>
        <v>47.666666666666664</v>
      </c>
      <c r="K2" s="1" t="s">
        <v>125</v>
      </c>
      <c r="L2" s="1" t="s">
        <v>112</v>
      </c>
      <c r="N2" s="1">
        <v>88.5</v>
      </c>
      <c r="O2" s="1">
        <v>608.87622099999999</v>
      </c>
      <c r="P2">
        <v>609</v>
      </c>
      <c r="Q2" s="1">
        <v>3038</v>
      </c>
      <c r="R2" s="1">
        <v>39.72</v>
      </c>
      <c r="S2" s="1">
        <v>2998.28</v>
      </c>
      <c r="V2" s="1">
        <v>40.720840000000003</v>
      </c>
      <c r="W2" s="1">
        <v>-98.627899999999997</v>
      </c>
    </row>
    <row r="3" spans="1:24" ht="14.25" customHeight="1">
      <c r="A3" s="6">
        <v>44342</v>
      </c>
      <c r="B3" s="1" t="s">
        <v>37</v>
      </c>
      <c r="C3" s="1">
        <v>2</v>
      </c>
      <c r="D3" s="1" t="s">
        <v>110</v>
      </c>
      <c r="H3" s="1"/>
    </row>
    <row r="4" spans="1:24" ht="14.25" customHeight="1">
      <c r="A4" s="6">
        <v>44342</v>
      </c>
      <c r="B4" s="1" t="s">
        <v>37</v>
      </c>
      <c r="C4" s="1">
        <v>3</v>
      </c>
      <c r="D4" s="1" t="s">
        <v>110</v>
      </c>
      <c r="H4" s="1"/>
    </row>
    <row r="5" spans="1:24" ht="14.25" customHeight="1">
      <c r="A5" s="6">
        <v>44342</v>
      </c>
      <c r="B5" s="1" t="s">
        <v>37</v>
      </c>
      <c r="C5" s="1">
        <v>4</v>
      </c>
      <c r="D5" s="1" t="s">
        <v>110</v>
      </c>
      <c r="E5" s="1">
        <v>44.7</v>
      </c>
      <c r="F5" s="1">
        <v>2.8090000000000002</v>
      </c>
      <c r="H5" s="1">
        <v>58</v>
      </c>
      <c r="I5" s="1" t="s">
        <v>128</v>
      </c>
      <c r="J5" s="1">
        <f>AVERAGE(48, 54, 60)</f>
        <v>54</v>
      </c>
      <c r="K5" s="1" t="s">
        <v>125</v>
      </c>
      <c r="L5" s="1" t="s">
        <v>112</v>
      </c>
      <c r="N5" s="1">
        <v>76.5</v>
      </c>
      <c r="Q5" s="1">
        <v>2966.08</v>
      </c>
      <c r="R5" s="1">
        <v>39.92</v>
      </c>
      <c r="S5" s="1">
        <f>Q5-R5</f>
        <v>2926.16</v>
      </c>
    </row>
    <row r="6" spans="1:24" ht="14.25" customHeight="1">
      <c r="A6" s="6">
        <v>44342</v>
      </c>
      <c r="B6" s="1" t="s">
        <v>37</v>
      </c>
      <c r="C6" s="1">
        <v>5</v>
      </c>
      <c r="D6" s="1" t="s">
        <v>110</v>
      </c>
      <c r="H6" s="1"/>
    </row>
    <row r="7" spans="1:24" ht="14.25" customHeight="1">
      <c r="A7" s="6">
        <v>44342</v>
      </c>
      <c r="B7" s="1" t="s">
        <v>37</v>
      </c>
      <c r="C7" s="1">
        <v>6</v>
      </c>
      <c r="D7" s="1" t="s">
        <v>110</v>
      </c>
      <c r="E7" s="1">
        <v>51.1</v>
      </c>
      <c r="F7" s="1">
        <v>3.1150000000000002</v>
      </c>
      <c r="H7" s="1">
        <v>55</v>
      </c>
      <c r="I7" s="1" t="s">
        <v>128</v>
      </c>
      <c r="J7" s="1">
        <f>AVERAGE(98, 100, 108)</f>
        <v>102</v>
      </c>
      <c r="K7" s="1" t="s">
        <v>125</v>
      </c>
      <c r="L7" s="1" t="s">
        <v>113</v>
      </c>
      <c r="N7" s="1">
        <v>69</v>
      </c>
      <c r="O7" s="1">
        <v>599.79999999999995</v>
      </c>
      <c r="P7" s="1">
        <v>599.26318400000002</v>
      </c>
      <c r="Q7" s="1">
        <v>2766.7</v>
      </c>
      <c r="R7" s="1">
        <v>39.46</v>
      </c>
      <c r="V7" s="1">
        <v>40.721690000000002</v>
      </c>
      <c r="W7" s="1">
        <v>-98.628200000000007</v>
      </c>
    </row>
    <row r="8" spans="1:24" ht="14.25" customHeight="1">
      <c r="A8" s="6">
        <v>44340</v>
      </c>
      <c r="B8" s="1" t="s">
        <v>23</v>
      </c>
      <c r="C8" s="1">
        <v>1</v>
      </c>
      <c r="D8" s="1" t="s">
        <v>114</v>
      </c>
      <c r="E8" s="1">
        <v>58.6</v>
      </c>
      <c r="F8" s="1">
        <v>3.484</v>
      </c>
      <c r="H8" s="1">
        <v>60</v>
      </c>
      <c r="I8" s="1" t="s">
        <v>128</v>
      </c>
      <c r="J8" s="1">
        <f>AVERAGEA(92, 101, 90)</f>
        <v>94.333333333333329</v>
      </c>
      <c r="K8" s="1" t="s">
        <v>125</v>
      </c>
      <c r="L8" s="1" t="s">
        <v>115</v>
      </c>
      <c r="M8" s="1">
        <v>21.96</v>
      </c>
      <c r="N8" s="1">
        <v>25</v>
      </c>
      <c r="O8" s="1">
        <v>583</v>
      </c>
      <c r="P8" s="1">
        <v>584</v>
      </c>
      <c r="S8" s="1">
        <v>1907.26</v>
      </c>
      <c r="V8" s="1">
        <v>40.783059999999999</v>
      </c>
      <c r="W8" s="1">
        <v>-98.474400000000003</v>
      </c>
    </row>
    <row r="9" spans="1:24" ht="14.25" customHeight="1">
      <c r="A9" s="6">
        <v>44340</v>
      </c>
      <c r="B9" s="1" t="s">
        <v>23</v>
      </c>
      <c r="C9" s="1">
        <v>2</v>
      </c>
      <c r="D9" s="1" t="s">
        <v>114</v>
      </c>
    </row>
    <row r="10" spans="1:24" ht="14.25" customHeight="1">
      <c r="A10" s="6">
        <v>44340</v>
      </c>
      <c r="B10" s="1" t="s">
        <v>23</v>
      </c>
      <c r="C10" s="1">
        <v>3</v>
      </c>
      <c r="D10" s="1" t="s">
        <v>114</v>
      </c>
    </row>
    <row r="11" spans="1:24" ht="14.25" customHeight="1">
      <c r="A11" s="6">
        <v>44340</v>
      </c>
      <c r="B11" s="1" t="s">
        <v>23</v>
      </c>
      <c r="C11" s="1">
        <v>4</v>
      </c>
      <c r="D11" s="1" t="s">
        <v>114</v>
      </c>
      <c r="E11" s="1">
        <v>59.8</v>
      </c>
      <c r="F11" s="1">
        <v>3.5590000000000002</v>
      </c>
      <c r="H11" s="1">
        <v>59.5</v>
      </c>
      <c r="I11" s="1" t="s">
        <v>128</v>
      </c>
      <c r="J11" s="1">
        <f>AVERAGE(82, 81, 80)</f>
        <v>81</v>
      </c>
      <c r="K11" s="1" t="s">
        <v>125</v>
      </c>
      <c r="L11" s="1" t="s">
        <v>115</v>
      </c>
      <c r="M11" s="1">
        <v>42.35</v>
      </c>
      <c r="N11" s="1">
        <v>28.5</v>
      </c>
      <c r="S11" s="1">
        <v>2063.85</v>
      </c>
      <c r="X11" s="1" t="s">
        <v>116</v>
      </c>
    </row>
    <row r="12" spans="1:24" ht="14.25" customHeight="1">
      <c r="A12" s="6">
        <v>44340</v>
      </c>
      <c r="B12" s="1" t="s">
        <v>23</v>
      </c>
      <c r="C12" s="1">
        <v>5</v>
      </c>
      <c r="D12" s="1" t="s">
        <v>114</v>
      </c>
    </row>
    <row r="13" spans="1:24" ht="14.25" customHeight="1">
      <c r="A13" s="6">
        <v>44340</v>
      </c>
      <c r="B13" s="1" t="s">
        <v>23</v>
      </c>
      <c r="C13" s="1">
        <v>6</v>
      </c>
      <c r="D13" s="1" t="s">
        <v>114</v>
      </c>
      <c r="E13" s="1">
        <v>42.1</v>
      </c>
      <c r="F13" s="1">
        <v>2.7069999999999999</v>
      </c>
      <c r="H13" s="1">
        <v>60</v>
      </c>
      <c r="I13" s="1" t="s">
        <v>128</v>
      </c>
      <c r="J13" s="1">
        <f>AVERAGE(62, 60, 60)</f>
        <v>60.666666666666664</v>
      </c>
      <c r="K13" s="1" t="s">
        <v>125</v>
      </c>
      <c r="L13" s="1" t="s">
        <v>115</v>
      </c>
      <c r="M13" s="1">
        <v>11.54</v>
      </c>
      <c r="N13" s="1">
        <v>43.5</v>
      </c>
      <c r="O13" s="1">
        <v>587</v>
      </c>
      <c r="P13" s="1">
        <v>586</v>
      </c>
      <c r="S13" s="1">
        <v>2458.4899999999998</v>
      </c>
      <c r="V13" s="1">
        <v>40.782890000000002</v>
      </c>
      <c r="W13" s="1">
        <v>-98.475560000000002</v>
      </c>
    </row>
    <row r="14" spans="1:24" ht="14.25" customHeight="1">
      <c r="A14" s="7">
        <v>44348</v>
      </c>
      <c r="B14" s="1" t="s">
        <v>22</v>
      </c>
      <c r="C14" s="1">
        <v>1</v>
      </c>
      <c r="D14" s="1" t="s">
        <v>114</v>
      </c>
      <c r="E14" s="1">
        <v>12.3</v>
      </c>
      <c r="F14" s="1">
        <v>1.8640000000000001</v>
      </c>
      <c r="H14" s="1">
        <v>60</v>
      </c>
      <c r="I14" s="1" t="s">
        <v>125</v>
      </c>
      <c r="J14" s="1">
        <v>2</v>
      </c>
      <c r="K14" s="1" t="s">
        <v>125</v>
      </c>
      <c r="L14" s="1" t="s">
        <v>117</v>
      </c>
      <c r="M14" s="1">
        <v>28.86</v>
      </c>
      <c r="N14" s="1">
        <v>96</v>
      </c>
      <c r="O14" s="1">
        <v>576</v>
      </c>
      <c r="P14" s="1">
        <v>576</v>
      </c>
      <c r="Q14" s="1">
        <v>2475.59</v>
      </c>
      <c r="R14" s="1">
        <v>40</v>
      </c>
      <c r="S14" s="1">
        <v>2435.59</v>
      </c>
    </row>
    <row r="15" spans="1:24" ht="14.25" customHeight="1">
      <c r="A15" s="4">
        <v>44348</v>
      </c>
      <c r="B15" s="1" t="s">
        <v>22</v>
      </c>
      <c r="C15" s="1">
        <v>2</v>
      </c>
      <c r="D15" s="1" t="s">
        <v>114</v>
      </c>
    </row>
    <row r="16" spans="1:24" ht="14.25" customHeight="1">
      <c r="A16" s="4">
        <v>44348</v>
      </c>
      <c r="B16" s="1" t="s">
        <v>22</v>
      </c>
      <c r="C16" s="1">
        <v>3</v>
      </c>
      <c r="D16" s="1" t="s">
        <v>114</v>
      </c>
    </row>
    <row r="17" spans="1:24" ht="14.25" customHeight="1">
      <c r="A17" s="4">
        <v>44348</v>
      </c>
      <c r="B17" s="1" t="s">
        <v>22</v>
      </c>
      <c r="C17" s="1">
        <v>4</v>
      </c>
      <c r="D17" s="1" t="s">
        <v>114</v>
      </c>
      <c r="E17" s="1">
        <v>48.6</v>
      </c>
      <c r="F17" s="1">
        <v>2.9340000000000002</v>
      </c>
      <c r="H17" s="1">
        <v>63</v>
      </c>
      <c r="I17" s="1" t="s">
        <v>125</v>
      </c>
      <c r="J17" s="1">
        <f>AVERAGE(68,76, 82)</f>
        <v>75.333333333333329</v>
      </c>
      <c r="K17" s="1" t="s">
        <v>125</v>
      </c>
      <c r="L17" s="1" t="s">
        <v>115</v>
      </c>
      <c r="M17" s="1">
        <v>21.68</v>
      </c>
      <c r="N17" s="1">
        <v>63</v>
      </c>
      <c r="Q17" s="1">
        <v>2414.42</v>
      </c>
      <c r="R17" s="1">
        <v>40.28</v>
      </c>
      <c r="S17" s="1">
        <v>2374.14</v>
      </c>
    </row>
    <row r="18" spans="1:24" ht="14.25" customHeight="1">
      <c r="A18" s="4">
        <v>44348</v>
      </c>
      <c r="B18" s="1" t="s">
        <v>22</v>
      </c>
      <c r="C18" s="1">
        <v>5</v>
      </c>
      <c r="D18" s="1" t="s">
        <v>114</v>
      </c>
    </row>
    <row r="19" spans="1:24" ht="14.25" customHeight="1">
      <c r="A19" s="4">
        <v>44348</v>
      </c>
      <c r="B19" s="1" t="s">
        <v>22</v>
      </c>
      <c r="C19" s="1">
        <v>6</v>
      </c>
      <c r="D19" s="1" t="s">
        <v>114</v>
      </c>
      <c r="E19" s="1">
        <v>51.8</v>
      </c>
      <c r="F19" s="1">
        <v>3.1389999999999998</v>
      </c>
      <c r="H19" s="1">
        <v>61</v>
      </c>
      <c r="I19" s="1" t="s">
        <v>125</v>
      </c>
      <c r="J19" s="1">
        <f>AVERAGE(86, 80, 90)</f>
        <v>85.333333333333329</v>
      </c>
      <c r="K19" s="1" t="s">
        <v>125</v>
      </c>
      <c r="L19" s="1" t="s">
        <v>115</v>
      </c>
      <c r="M19" s="1">
        <v>22.78</v>
      </c>
      <c r="N19" s="1">
        <v>61</v>
      </c>
      <c r="O19" s="1">
        <v>576</v>
      </c>
      <c r="P19" s="1">
        <v>576</v>
      </c>
      <c r="Q19" s="1">
        <v>2416.0300000000002</v>
      </c>
      <c r="R19" s="1">
        <v>39.700000000000003</v>
      </c>
      <c r="S19" s="1">
        <v>2376.33</v>
      </c>
    </row>
    <row r="20" spans="1:24" ht="14.25" customHeight="1">
      <c r="A20" s="6">
        <v>44350</v>
      </c>
      <c r="B20" s="1" t="s">
        <v>38</v>
      </c>
      <c r="C20" s="1">
        <v>1</v>
      </c>
      <c r="D20" s="1" t="s">
        <v>110</v>
      </c>
      <c r="E20" s="1">
        <v>54.3</v>
      </c>
      <c r="F20" s="1">
        <v>3.3180000000000001</v>
      </c>
      <c r="H20" s="1">
        <v>60</v>
      </c>
      <c r="I20" s="1" t="s">
        <v>125</v>
      </c>
      <c r="J20" s="1">
        <f>AVERAGE(78, 90, 90)</f>
        <v>86</v>
      </c>
      <c r="K20" s="1" t="s">
        <v>125</v>
      </c>
      <c r="L20" s="1" t="s">
        <v>112</v>
      </c>
      <c r="M20" s="1">
        <v>27.16</v>
      </c>
      <c r="N20" s="1">
        <v>14.5</v>
      </c>
      <c r="O20" s="1">
        <v>601</v>
      </c>
      <c r="P20" s="1">
        <v>604.20000000000005</v>
      </c>
      <c r="Q20" s="1">
        <v>2235.66</v>
      </c>
      <c r="R20" s="1">
        <v>41.45</v>
      </c>
      <c r="S20" s="1">
        <v>2194.41</v>
      </c>
    </row>
    <row r="21" spans="1:24" ht="14.25" customHeight="1">
      <c r="A21" s="6">
        <v>44350</v>
      </c>
      <c r="B21" s="1" t="s">
        <v>38</v>
      </c>
      <c r="C21" s="1">
        <v>2</v>
      </c>
      <c r="D21" s="1" t="s">
        <v>110</v>
      </c>
    </row>
    <row r="22" spans="1:24" ht="14.25" customHeight="1">
      <c r="A22" s="6">
        <v>44350</v>
      </c>
      <c r="B22" s="1" t="s">
        <v>38</v>
      </c>
      <c r="C22" s="1">
        <v>3</v>
      </c>
      <c r="D22" s="1" t="s">
        <v>110</v>
      </c>
    </row>
    <row r="23" spans="1:24" ht="14.25" customHeight="1">
      <c r="A23" s="6">
        <v>44350</v>
      </c>
      <c r="B23" s="1" t="s">
        <v>38</v>
      </c>
      <c r="C23" s="1">
        <v>4</v>
      </c>
      <c r="D23" s="1" t="s">
        <v>110</v>
      </c>
      <c r="E23" s="1">
        <v>51.5</v>
      </c>
      <c r="F23" s="1">
        <v>3.1240000000000001</v>
      </c>
      <c r="H23" s="1">
        <v>56</v>
      </c>
      <c r="I23" s="1" t="s">
        <v>128</v>
      </c>
      <c r="J23" s="1">
        <f>AVERAGE(96, 80, 100)</f>
        <v>92</v>
      </c>
      <c r="K23" s="1" t="s">
        <v>125</v>
      </c>
      <c r="L23" s="1" t="s">
        <v>112</v>
      </c>
      <c r="M23" s="1">
        <v>44.76</v>
      </c>
      <c r="N23" s="1">
        <v>26.5</v>
      </c>
      <c r="Q23" s="1">
        <v>2049.9</v>
      </c>
      <c r="R23" s="1">
        <v>39.869999999999997</v>
      </c>
      <c r="S23" s="1">
        <v>2010.03</v>
      </c>
    </row>
    <row r="24" spans="1:24" ht="14.25" customHeight="1">
      <c r="A24" s="6">
        <v>44350</v>
      </c>
      <c r="B24" s="1" t="s">
        <v>38</v>
      </c>
      <c r="C24" s="1">
        <v>5</v>
      </c>
      <c r="D24" s="1" t="s">
        <v>110</v>
      </c>
    </row>
    <row r="25" spans="1:24" ht="14.25" customHeight="1">
      <c r="A25" s="6">
        <v>44350</v>
      </c>
      <c r="B25" s="1" t="s">
        <v>38</v>
      </c>
      <c r="C25" s="1">
        <v>6</v>
      </c>
      <c r="D25" s="1" t="s">
        <v>110</v>
      </c>
      <c r="E25" s="1">
        <v>42.4</v>
      </c>
      <c r="F25" s="1">
        <v>2.7469999999999999</v>
      </c>
      <c r="H25" s="1">
        <v>61</v>
      </c>
      <c r="I25" s="1" t="s">
        <v>125</v>
      </c>
      <c r="J25" s="1">
        <f>AVERAGE(54, 56, 44)</f>
        <v>51.333333333333336</v>
      </c>
      <c r="K25" s="1" t="s">
        <v>125</v>
      </c>
      <c r="L25" s="1" t="s">
        <v>112</v>
      </c>
      <c r="M25" s="1">
        <v>29.02</v>
      </c>
      <c r="N25" s="1">
        <v>62.5</v>
      </c>
      <c r="O25" s="1">
        <v>603.70000000000005</v>
      </c>
      <c r="P25" s="1">
        <v>601</v>
      </c>
      <c r="Q25" s="1">
        <v>2996.08</v>
      </c>
      <c r="R25" s="1">
        <v>39.9</v>
      </c>
      <c r="S25" s="1">
        <v>2956.18</v>
      </c>
    </row>
    <row r="26" spans="1:24" ht="14.25" customHeight="1">
      <c r="A26" s="6">
        <v>44354</v>
      </c>
      <c r="B26" s="1" t="s">
        <v>27</v>
      </c>
      <c r="C26" s="1">
        <v>1</v>
      </c>
      <c r="D26" s="1" t="s">
        <v>110</v>
      </c>
      <c r="E26" s="1">
        <v>43.4</v>
      </c>
      <c r="F26" s="1">
        <v>2.7789999999999999</v>
      </c>
      <c r="H26" s="1">
        <v>64</v>
      </c>
      <c r="I26" s="1" t="s">
        <v>125</v>
      </c>
      <c r="J26" s="1">
        <f>AVERAGE(92, 98, 90)</f>
        <v>93.333333333333329</v>
      </c>
      <c r="K26" t="s">
        <v>125</v>
      </c>
      <c r="L26" s="1" t="s">
        <v>115</v>
      </c>
      <c r="M26" s="1">
        <v>27.41</v>
      </c>
      <c r="N26" s="1">
        <v>72.5</v>
      </c>
      <c r="O26" s="1">
        <v>580</v>
      </c>
      <c r="P26" s="1">
        <v>583</v>
      </c>
      <c r="Q26" s="1">
        <v>2504.71</v>
      </c>
      <c r="R26" s="1">
        <v>39.840000000000003</v>
      </c>
      <c r="S26" s="1">
        <f>Q26-R26</f>
        <v>2464.87</v>
      </c>
      <c r="X26" s="1" t="s">
        <v>118</v>
      </c>
    </row>
    <row r="27" spans="1:24" ht="14.25" customHeight="1">
      <c r="A27" s="6">
        <v>44354</v>
      </c>
      <c r="B27" s="1" t="s">
        <v>27</v>
      </c>
      <c r="C27" s="1">
        <v>2</v>
      </c>
      <c r="D27" s="1" t="s">
        <v>110</v>
      </c>
    </row>
    <row r="28" spans="1:24" ht="14.25" customHeight="1">
      <c r="A28" s="6">
        <v>44354</v>
      </c>
      <c r="B28" s="1" t="s">
        <v>27</v>
      </c>
      <c r="C28" s="1">
        <v>3</v>
      </c>
      <c r="D28" s="1" t="s">
        <v>110</v>
      </c>
    </row>
    <row r="29" spans="1:24" ht="14.25" customHeight="1">
      <c r="A29" s="6">
        <v>44354</v>
      </c>
      <c r="B29" s="1" t="s">
        <v>27</v>
      </c>
      <c r="C29" s="1">
        <v>4</v>
      </c>
      <c r="D29" s="1" t="s">
        <v>110</v>
      </c>
      <c r="E29" s="1">
        <v>37.4</v>
      </c>
      <c r="F29" s="1">
        <v>2.6789999999999998</v>
      </c>
      <c r="H29" s="1">
        <v>62</v>
      </c>
      <c r="I29" s="1" t="s">
        <v>128</v>
      </c>
      <c r="J29" s="1">
        <f>AVERAGE(68, 90, 72)</f>
        <v>76.666666666666671</v>
      </c>
      <c r="K29" t="s">
        <v>125</v>
      </c>
      <c r="L29" s="1" t="s">
        <v>112</v>
      </c>
      <c r="M29" s="1">
        <v>20.440000000000001</v>
      </c>
      <c r="N29" s="1">
        <v>73</v>
      </c>
      <c r="Q29" s="1">
        <v>2635.85</v>
      </c>
      <c r="R29" s="1">
        <v>39.51</v>
      </c>
      <c r="S29" s="1">
        <f>Q29-R29</f>
        <v>2596.3399999999997</v>
      </c>
    </row>
    <row r="30" spans="1:24" ht="14.25" customHeight="1">
      <c r="A30" s="6">
        <v>44354</v>
      </c>
      <c r="B30" s="1" t="s">
        <v>27</v>
      </c>
      <c r="C30" s="1">
        <v>5</v>
      </c>
      <c r="D30" s="1" t="s">
        <v>110</v>
      </c>
    </row>
    <row r="31" spans="1:24" ht="14.25" customHeight="1">
      <c r="A31" s="6">
        <v>44354</v>
      </c>
      <c r="B31" s="1" t="s">
        <v>27</v>
      </c>
      <c r="C31" s="1">
        <v>6</v>
      </c>
      <c r="D31" s="1" t="s">
        <v>110</v>
      </c>
      <c r="E31" s="1">
        <v>5.9</v>
      </c>
      <c r="F31" s="1">
        <v>1.6879999999999999</v>
      </c>
      <c r="H31" s="1">
        <v>70</v>
      </c>
      <c r="I31" s="1" t="s">
        <v>125</v>
      </c>
      <c r="J31" s="1">
        <v>0</v>
      </c>
      <c r="K31" t="s">
        <v>125</v>
      </c>
      <c r="L31" s="1" t="s">
        <v>119</v>
      </c>
      <c r="M31" s="1">
        <v>11.37</v>
      </c>
      <c r="N31" s="1">
        <v>111</v>
      </c>
      <c r="O31" s="1">
        <v>584</v>
      </c>
      <c r="P31" s="1">
        <v>585</v>
      </c>
      <c r="Q31" s="1">
        <v>3281.05</v>
      </c>
      <c r="R31" s="1">
        <v>40.840000000000003</v>
      </c>
      <c r="S31" s="1">
        <f t="shared" ref="S31:S32" si="0">Q31-R31</f>
        <v>3240.21</v>
      </c>
      <c r="X31" s="1" t="s">
        <v>120</v>
      </c>
    </row>
    <row r="32" spans="1:24" ht="14.25" customHeight="1">
      <c r="A32" s="6">
        <v>44356</v>
      </c>
      <c r="B32" s="1" t="s">
        <v>19</v>
      </c>
      <c r="C32" s="1">
        <v>1</v>
      </c>
      <c r="D32" s="1" t="s">
        <v>110</v>
      </c>
      <c r="E32" s="1">
        <v>48.6</v>
      </c>
      <c r="F32" s="1">
        <v>2.9630000000000001</v>
      </c>
      <c r="H32" s="1">
        <v>63</v>
      </c>
      <c r="I32" s="1" t="s">
        <v>125</v>
      </c>
      <c r="J32" s="1">
        <f>AVERAGE(86, 88, 76)</f>
        <v>83.333333333333329</v>
      </c>
      <c r="K32" s="1" t="s">
        <v>125</v>
      </c>
      <c r="L32" s="1" t="s">
        <v>112</v>
      </c>
      <c r="M32" s="1">
        <v>16.32</v>
      </c>
      <c r="N32" s="1">
        <v>49.5</v>
      </c>
      <c r="O32" s="1">
        <v>680</v>
      </c>
      <c r="P32" s="1">
        <v>677</v>
      </c>
      <c r="Q32" s="1">
        <v>2490.62</v>
      </c>
      <c r="R32" s="1">
        <v>40.11</v>
      </c>
      <c r="S32" s="1">
        <f t="shared" si="0"/>
        <v>2450.5099999999998</v>
      </c>
    </row>
    <row r="33" spans="1:19" ht="14.25" customHeight="1">
      <c r="A33" s="6">
        <v>44356</v>
      </c>
      <c r="B33" s="1" t="s">
        <v>19</v>
      </c>
      <c r="C33" s="1">
        <v>2</v>
      </c>
      <c r="D33" s="1" t="s">
        <v>110</v>
      </c>
    </row>
    <row r="34" spans="1:19" ht="14.25" customHeight="1">
      <c r="A34" s="6">
        <v>44356</v>
      </c>
      <c r="B34" s="1" t="s">
        <v>19</v>
      </c>
      <c r="C34" s="1">
        <v>3</v>
      </c>
      <c r="D34" s="1" t="s">
        <v>110</v>
      </c>
    </row>
    <row r="35" spans="1:19" ht="14.25" customHeight="1">
      <c r="A35" s="6">
        <v>44356</v>
      </c>
      <c r="B35" s="1" t="s">
        <v>19</v>
      </c>
      <c r="C35" s="1">
        <v>4</v>
      </c>
      <c r="D35" s="1" t="s">
        <v>110</v>
      </c>
      <c r="E35" s="1">
        <v>41.3</v>
      </c>
      <c r="F35" s="1">
        <v>2.6989999999999998</v>
      </c>
      <c r="H35" s="1">
        <v>62</v>
      </c>
      <c r="I35" s="1" t="s">
        <v>128</v>
      </c>
      <c r="J35" s="1">
        <f>AVERAGE(70, 70, 80)</f>
        <v>73.333333333333329</v>
      </c>
      <c r="K35" s="1" t="s">
        <v>125</v>
      </c>
      <c r="L35" s="1" t="s">
        <v>112</v>
      </c>
      <c r="M35" s="1">
        <v>74.41</v>
      </c>
      <c r="N35" s="1">
        <v>27.5</v>
      </c>
      <c r="Q35" s="1">
        <v>2329.34</v>
      </c>
      <c r="R35" s="1">
        <v>39.76</v>
      </c>
      <c r="S35" s="1">
        <f>Q35-R35</f>
        <v>2289.58</v>
      </c>
    </row>
    <row r="36" spans="1:19" ht="14.25" customHeight="1">
      <c r="A36" s="6">
        <v>44356</v>
      </c>
      <c r="B36" s="1" t="s">
        <v>19</v>
      </c>
      <c r="C36" s="1">
        <v>5</v>
      </c>
      <c r="D36" s="1" t="s">
        <v>110</v>
      </c>
    </row>
    <row r="37" spans="1:19" ht="14.25" customHeight="1">
      <c r="A37" s="6">
        <v>44356</v>
      </c>
      <c r="B37" s="1" t="s">
        <v>19</v>
      </c>
      <c r="C37" s="1">
        <v>6</v>
      </c>
      <c r="D37" s="1" t="s">
        <v>110</v>
      </c>
      <c r="E37" s="1">
        <v>44.8</v>
      </c>
      <c r="F37" s="1">
        <v>2.8090000000000002</v>
      </c>
      <c r="H37" s="1">
        <v>60</v>
      </c>
      <c r="I37" s="1" t="s">
        <v>125</v>
      </c>
      <c r="J37" s="1">
        <f>AVERAGE(70, 76, 72)</f>
        <v>72.666666666666671</v>
      </c>
      <c r="K37" s="1" t="s">
        <v>125</v>
      </c>
      <c r="L37" s="1" t="s">
        <v>112</v>
      </c>
      <c r="M37" s="1">
        <v>43.88</v>
      </c>
      <c r="N37" s="1">
        <v>22</v>
      </c>
      <c r="O37" s="1">
        <v>682</v>
      </c>
      <c r="P37" s="1">
        <v>679</v>
      </c>
      <c r="Q37" s="1">
        <v>1979.94</v>
      </c>
      <c r="R37" s="1">
        <v>39.700000000000003</v>
      </c>
      <c r="S37" s="1">
        <f t="shared" ref="S37:S38" si="1">Q37-R37</f>
        <v>1940.24</v>
      </c>
    </row>
    <row r="38" spans="1:19" ht="14.25" customHeight="1">
      <c r="A38" s="6">
        <v>44356</v>
      </c>
      <c r="B38" s="1" t="s">
        <v>29</v>
      </c>
      <c r="C38" s="1">
        <v>1</v>
      </c>
      <c r="D38" s="1" t="s">
        <v>114</v>
      </c>
      <c r="E38" s="1">
        <v>39.1</v>
      </c>
      <c r="F38" s="1">
        <v>2.6459999999999999</v>
      </c>
      <c r="H38" s="1">
        <v>64</v>
      </c>
      <c r="I38" s="1" t="s">
        <v>125</v>
      </c>
      <c r="J38" s="1">
        <f>AVERAGE(50, 60, 50)</f>
        <v>53.333333333333336</v>
      </c>
      <c r="K38" s="1" t="s">
        <v>125</v>
      </c>
      <c r="L38" s="1" t="s">
        <v>115</v>
      </c>
      <c r="N38" s="1">
        <v>88.5</v>
      </c>
      <c r="O38" s="1">
        <v>637</v>
      </c>
      <c r="P38" s="1">
        <v>634</v>
      </c>
      <c r="Q38" s="1">
        <v>2797.24</v>
      </c>
      <c r="R38" s="1">
        <v>40.880000000000003</v>
      </c>
      <c r="S38" s="1">
        <f t="shared" si="1"/>
        <v>2756.3599999999997</v>
      </c>
    </row>
    <row r="39" spans="1:19" ht="14.25" customHeight="1">
      <c r="A39" s="6">
        <v>44356</v>
      </c>
      <c r="B39" s="1" t="s">
        <v>29</v>
      </c>
      <c r="C39" s="1">
        <v>2</v>
      </c>
      <c r="D39" s="1" t="s">
        <v>114</v>
      </c>
    </row>
    <row r="40" spans="1:19" ht="14.25" customHeight="1">
      <c r="A40" s="6">
        <v>44356</v>
      </c>
      <c r="B40" s="1" t="s">
        <v>29</v>
      </c>
      <c r="C40" s="1">
        <v>3</v>
      </c>
      <c r="D40" s="1" t="s">
        <v>114</v>
      </c>
    </row>
    <row r="41" spans="1:19" ht="14.25" customHeight="1">
      <c r="A41" s="6">
        <v>44356</v>
      </c>
      <c r="B41" s="1" t="s">
        <v>29</v>
      </c>
      <c r="C41" s="1">
        <v>4</v>
      </c>
      <c r="D41" s="1" t="s">
        <v>114</v>
      </c>
      <c r="E41" s="1">
        <v>46.9</v>
      </c>
      <c r="F41" s="1">
        <v>3.0139999999999998</v>
      </c>
      <c r="H41" s="1">
        <v>65</v>
      </c>
      <c r="I41" s="1" t="s">
        <v>128</v>
      </c>
      <c r="J41" s="1">
        <f>AVERAGE(68, 66, 70)</f>
        <v>68</v>
      </c>
      <c r="K41" s="1" t="s">
        <v>125</v>
      </c>
      <c r="L41" s="1" t="s">
        <v>112</v>
      </c>
      <c r="M41" s="1">
        <v>14.66</v>
      </c>
      <c r="N41" s="1">
        <v>75</v>
      </c>
      <c r="Q41" s="1">
        <v>2294.87</v>
      </c>
      <c r="R41" s="1">
        <v>40.42</v>
      </c>
      <c r="S41" s="1">
        <f>Q41-R41</f>
        <v>2254.4499999999998</v>
      </c>
    </row>
    <row r="42" spans="1:19" ht="14.25" customHeight="1">
      <c r="A42" s="6">
        <v>44356</v>
      </c>
      <c r="B42" s="1" t="s">
        <v>29</v>
      </c>
      <c r="C42" s="1">
        <v>5</v>
      </c>
      <c r="D42" s="1" t="s">
        <v>114</v>
      </c>
    </row>
    <row r="43" spans="1:19" ht="14.25" customHeight="1">
      <c r="A43" s="6">
        <v>44356</v>
      </c>
      <c r="B43" s="1" t="s">
        <v>29</v>
      </c>
      <c r="C43" s="1">
        <v>6</v>
      </c>
      <c r="D43" s="1" t="s">
        <v>114</v>
      </c>
      <c r="E43" s="1">
        <v>29.9</v>
      </c>
      <c r="F43" s="1">
        <v>2.367</v>
      </c>
      <c r="H43" s="1">
        <v>65</v>
      </c>
      <c r="I43" s="1" t="s">
        <v>128</v>
      </c>
      <c r="J43" s="1">
        <f>AVERAGE(100, 94, 100)</f>
        <v>98</v>
      </c>
      <c r="K43" s="1" t="s">
        <v>125</v>
      </c>
      <c r="L43" s="1" t="s">
        <v>113</v>
      </c>
      <c r="M43" s="1">
        <v>6.66</v>
      </c>
      <c r="N43" s="1">
        <v>88</v>
      </c>
      <c r="O43" s="1">
        <v>635</v>
      </c>
      <c r="P43" s="1">
        <v>636</v>
      </c>
      <c r="Q43" s="1">
        <v>2573.29</v>
      </c>
      <c r="R43" s="1">
        <v>39.799999999999997</v>
      </c>
      <c r="S43" s="1">
        <f t="shared" ref="S43:S44" si="2">Q43-R43</f>
        <v>2533.4899999999998</v>
      </c>
    </row>
    <row r="44" spans="1:19" ht="14.25" customHeight="1">
      <c r="A44" s="6">
        <v>44361</v>
      </c>
      <c r="B44" s="1" t="s">
        <v>41</v>
      </c>
      <c r="C44" s="1">
        <v>1</v>
      </c>
      <c r="D44" s="1" t="s">
        <v>114</v>
      </c>
      <c r="E44" s="1">
        <v>5.6</v>
      </c>
      <c r="F44" s="1">
        <v>1.7030000000000001</v>
      </c>
      <c r="H44" s="1">
        <v>65</v>
      </c>
      <c r="I44" s="1" t="s">
        <v>125</v>
      </c>
      <c r="J44" s="1">
        <f>AVERAGE(22, 30, 20)</f>
        <v>24</v>
      </c>
      <c r="K44" s="1" t="s">
        <v>125</v>
      </c>
      <c r="L44" s="1" t="s">
        <v>115</v>
      </c>
      <c r="M44" s="1">
        <v>31.89</v>
      </c>
      <c r="N44" s="1">
        <v>111</v>
      </c>
      <c r="O44" s="1">
        <v>589</v>
      </c>
      <c r="P44" s="1">
        <v>590</v>
      </c>
      <c r="Q44" s="1">
        <v>2596.9899999999998</v>
      </c>
      <c r="R44" s="1">
        <v>40.880000000000003</v>
      </c>
      <c r="S44" s="1">
        <f t="shared" si="2"/>
        <v>2556.1099999999997</v>
      </c>
    </row>
    <row r="45" spans="1:19" ht="14.25" customHeight="1">
      <c r="A45" s="6">
        <v>44361</v>
      </c>
      <c r="B45" s="1" t="s">
        <v>41</v>
      </c>
      <c r="C45" s="1">
        <v>2</v>
      </c>
      <c r="D45" s="1" t="s">
        <v>114</v>
      </c>
    </row>
    <row r="46" spans="1:19" ht="14.25" customHeight="1">
      <c r="A46" s="6">
        <v>44361</v>
      </c>
      <c r="B46" s="1" t="s">
        <v>41</v>
      </c>
      <c r="C46" s="1">
        <v>3</v>
      </c>
      <c r="D46" s="1" t="s">
        <v>114</v>
      </c>
    </row>
    <row r="47" spans="1:19" ht="14.25" customHeight="1">
      <c r="A47" s="6">
        <v>44361</v>
      </c>
      <c r="B47" s="1" t="s">
        <v>41</v>
      </c>
      <c r="C47" s="1">
        <v>4</v>
      </c>
      <c r="D47" s="1" t="s">
        <v>114</v>
      </c>
      <c r="E47" s="1">
        <v>38.799999999999997</v>
      </c>
      <c r="F47" s="1">
        <v>2.5979999999999999</v>
      </c>
      <c r="H47" s="1">
        <v>66</v>
      </c>
      <c r="I47" s="1" t="s">
        <v>125</v>
      </c>
      <c r="J47" s="1">
        <f>AVERAGE(50, 56, 60)</f>
        <v>55.333333333333336</v>
      </c>
      <c r="K47" s="1" t="s">
        <v>125</v>
      </c>
      <c r="L47" s="1" t="s">
        <v>115</v>
      </c>
      <c r="M47" s="1">
        <v>24.96</v>
      </c>
      <c r="N47" s="1">
        <v>97</v>
      </c>
      <c r="Q47" s="1">
        <v>2991.23</v>
      </c>
      <c r="R47" s="1">
        <v>40.659999999999997</v>
      </c>
      <c r="S47" s="1">
        <f>Q47-R47</f>
        <v>2950.57</v>
      </c>
    </row>
    <row r="48" spans="1:19" ht="14.25" customHeight="1">
      <c r="A48" s="6">
        <v>44361</v>
      </c>
      <c r="B48" s="1" t="s">
        <v>41</v>
      </c>
      <c r="C48" s="1">
        <v>5</v>
      </c>
      <c r="D48" s="1" t="s">
        <v>114</v>
      </c>
    </row>
    <row r="49" spans="1:24" ht="14.25" customHeight="1">
      <c r="A49" s="6">
        <v>44361</v>
      </c>
      <c r="B49" s="1" t="s">
        <v>41</v>
      </c>
      <c r="C49" s="1">
        <v>6</v>
      </c>
      <c r="D49" s="1" t="s">
        <v>114</v>
      </c>
      <c r="E49" s="1">
        <v>14.8</v>
      </c>
      <c r="F49" s="1">
        <v>1.9750000000000001</v>
      </c>
      <c r="H49" s="1">
        <v>65</v>
      </c>
      <c r="I49" s="1" t="s">
        <v>125</v>
      </c>
      <c r="J49" s="1">
        <f>AVERAGE(52, 62, 60)</f>
        <v>58</v>
      </c>
      <c r="K49" s="1" t="s">
        <v>125</v>
      </c>
      <c r="L49" s="1" t="s">
        <v>115</v>
      </c>
      <c r="M49" s="1">
        <v>22.29</v>
      </c>
      <c r="N49" s="1">
        <v>111</v>
      </c>
      <c r="O49" s="1">
        <v>585</v>
      </c>
      <c r="P49" s="1">
        <v>588</v>
      </c>
      <c r="Q49" s="1">
        <v>2733.43</v>
      </c>
      <c r="R49" s="1">
        <v>40.340000000000003</v>
      </c>
      <c r="S49" s="1">
        <f t="shared" ref="S49:S50" si="3">Q49-R49</f>
        <v>2693.0899999999997</v>
      </c>
    </row>
    <row r="50" spans="1:24" ht="14.25" customHeight="1">
      <c r="A50" s="2">
        <v>44363</v>
      </c>
      <c r="B50" s="1" t="s">
        <v>12</v>
      </c>
      <c r="C50" s="1">
        <v>1</v>
      </c>
      <c r="D50" s="1" t="s">
        <v>121</v>
      </c>
      <c r="E50" s="1">
        <v>42</v>
      </c>
      <c r="F50" s="1">
        <v>2.7949999999999999</v>
      </c>
      <c r="H50" s="1">
        <v>66</v>
      </c>
      <c r="I50" s="1" t="s">
        <v>125</v>
      </c>
      <c r="J50" s="1">
        <f>AVERAGE(42,50,42)</f>
        <v>44.666666666666664</v>
      </c>
      <c r="K50" s="1" t="s">
        <v>125</v>
      </c>
      <c r="L50" s="1" t="s">
        <v>112</v>
      </c>
      <c r="M50" s="1">
        <v>45.79</v>
      </c>
      <c r="N50" s="1">
        <v>42</v>
      </c>
      <c r="O50" s="1">
        <v>617</v>
      </c>
      <c r="P50" s="1">
        <v>618.00854500000003</v>
      </c>
      <c r="Q50" s="1">
        <v>2507.89</v>
      </c>
      <c r="R50" s="1">
        <v>39.56</v>
      </c>
      <c r="S50" s="1">
        <f t="shared" si="3"/>
        <v>2468.33</v>
      </c>
    </row>
    <row r="51" spans="1:24" ht="14.25" customHeight="1">
      <c r="A51" s="2">
        <v>44363</v>
      </c>
      <c r="B51" s="1" t="s">
        <v>12</v>
      </c>
      <c r="C51" s="1">
        <v>2</v>
      </c>
      <c r="D51" s="1" t="s">
        <v>121</v>
      </c>
      <c r="E51" s="1">
        <v>36.5</v>
      </c>
      <c r="F51" s="1">
        <v>2.673</v>
      </c>
      <c r="H51" s="1">
        <v>70</v>
      </c>
    </row>
    <row r="52" spans="1:24" ht="14.25" customHeight="1">
      <c r="A52" s="2">
        <v>44363</v>
      </c>
      <c r="B52" s="1" t="s">
        <v>12</v>
      </c>
      <c r="C52" s="1">
        <v>3</v>
      </c>
      <c r="D52" s="1" t="s">
        <v>121</v>
      </c>
      <c r="E52" s="1">
        <v>40.4</v>
      </c>
      <c r="F52" s="1">
        <v>2.7389999999999999</v>
      </c>
      <c r="H52" s="1">
        <v>74</v>
      </c>
    </row>
    <row r="53" spans="1:24" ht="14.25" customHeight="1">
      <c r="A53" s="2">
        <v>44363</v>
      </c>
      <c r="B53" s="1" t="s">
        <v>12</v>
      </c>
      <c r="C53" s="1">
        <v>4</v>
      </c>
      <c r="D53" s="1" t="s">
        <v>121</v>
      </c>
      <c r="E53" s="1">
        <v>35.9</v>
      </c>
      <c r="F53" s="1">
        <v>2.5249999999999999</v>
      </c>
      <c r="H53" s="1">
        <v>72</v>
      </c>
      <c r="I53" s="1" t="s">
        <v>128</v>
      </c>
      <c r="J53" s="1">
        <f>AVERAGE(40,40,46)</f>
        <v>42</v>
      </c>
      <c r="K53" s="1" t="s">
        <v>125</v>
      </c>
      <c r="L53" s="1" t="s">
        <v>115</v>
      </c>
      <c r="M53" s="1">
        <v>19.079999999999998</v>
      </c>
      <c r="N53" s="1">
        <v>55</v>
      </c>
      <c r="Q53" s="1">
        <v>3055.76</v>
      </c>
      <c r="R53" s="1">
        <v>39.869999999999997</v>
      </c>
      <c r="S53" s="1">
        <f>Q53-R53</f>
        <v>3015.8900000000003</v>
      </c>
    </row>
    <row r="54" spans="1:24" ht="14.25" customHeight="1">
      <c r="A54" s="2">
        <v>44363</v>
      </c>
      <c r="B54" s="1" t="s">
        <v>12</v>
      </c>
      <c r="C54" s="1">
        <v>5</v>
      </c>
      <c r="D54" s="1" t="s">
        <v>121</v>
      </c>
      <c r="E54" s="1">
        <v>19.5</v>
      </c>
      <c r="F54" s="1">
        <v>2.0920000000000001</v>
      </c>
      <c r="H54" s="1">
        <v>70</v>
      </c>
    </row>
    <row r="55" spans="1:24" ht="14.25" customHeight="1">
      <c r="A55" s="2">
        <v>44363</v>
      </c>
      <c r="B55" s="1" t="s">
        <v>12</v>
      </c>
      <c r="C55" s="1">
        <v>6</v>
      </c>
      <c r="D55" s="1" t="s">
        <v>121</v>
      </c>
      <c r="E55" s="1">
        <v>6.8</v>
      </c>
      <c r="F55" s="1">
        <v>1.7410000000000001</v>
      </c>
      <c r="H55" s="1">
        <v>70</v>
      </c>
      <c r="I55" s="1" t="s">
        <v>128</v>
      </c>
      <c r="J55" s="1">
        <f>AVERAGE(20,18,16)</f>
        <v>18</v>
      </c>
      <c r="K55" s="1" t="s">
        <v>125</v>
      </c>
      <c r="L55" s="1" t="s">
        <v>115</v>
      </c>
      <c r="M55" s="1">
        <v>3.7</v>
      </c>
      <c r="N55" s="1">
        <v>55</v>
      </c>
      <c r="O55" s="1">
        <v>617</v>
      </c>
      <c r="P55" s="1">
        <v>614.64404300000001</v>
      </c>
      <c r="Q55" s="1">
        <v>3368.73</v>
      </c>
      <c r="R55" s="1">
        <v>40.68</v>
      </c>
      <c r="S55" s="1">
        <f t="shared" ref="S55:S56" si="4">Q55-R55</f>
        <v>3328.05</v>
      </c>
    </row>
    <row r="56" spans="1:24" ht="14.25" customHeight="1">
      <c r="A56" s="4">
        <v>44368</v>
      </c>
      <c r="B56" s="1" t="s">
        <v>40</v>
      </c>
      <c r="C56" s="1">
        <v>1</v>
      </c>
      <c r="D56" s="1" t="s">
        <v>110</v>
      </c>
      <c r="E56" s="1">
        <v>51.9</v>
      </c>
      <c r="F56" s="1">
        <v>3.3050000000000002</v>
      </c>
      <c r="H56" s="1">
        <v>66</v>
      </c>
      <c r="I56" s="1" t="s">
        <v>128</v>
      </c>
      <c r="J56" s="1">
        <f>AVERAGE(66, 74, 70)</f>
        <v>70</v>
      </c>
      <c r="K56" s="1" t="s">
        <v>125</v>
      </c>
      <c r="L56" s="1" t="s">
        <v>115</v>
      </c>
      <c r="M56" s="1">
        <v>93.2</v>
      </c>
      <c r="N56" s="1">
        <v>51</v>
      </c>
      <c r="O56" s="1">
        <v>583</v>
      </c>
      <c r="P56" s="1">
        <v>580.03679999999997</v>
      </c>
      <c r="Q56" s="1">
        <v>1997.5540000000001</v>
      </c>
      <c r="R56" s="1">
        <v>39.799999999999997</v>
      </c>
      <c r="S56" s="1">
        <f t="shared" si="4"/>
        <v>1957.7540000000001</v>
      </c>
      <c r="X56" s="1" t="s">
        <v>122</v>
      </c>
    </row>
    <row r="57" spans="1:24" ht="14.25" customHeight="1">
      <c r="A57" s="4">
        <v>44368</v>
      </c>
      <c r="B57" s="1" t="s">
        <v>40</v>
      </c>
      <c r="C57" s="1">
        <v>2</v>
      </c>
      <c r="D57" s="1" t="s">
        <v>110</v>
      </c>
      <c r="E57" s="1">
        <v>53</v>
      </c>
      <c r="F57" s="1">
        <v>3.2370000000000001</v>
      </c>
      <c r="H57" s="1">
        <v>65</v>
      </c>
    </row>
    <row r="58" spans="1:24" ht="14.25" customHeight="1">
      <c r="A58" s="4">
        <v>44368</v>
      </c>
      <c r="B58" s="1" t="s">
        <v>40</v>
      </c>
      <c r="C58" s="1">
        <v>3</v>
      </c>
      <c r="D58" s="1" t="s">
        <v>110</v>
      </c>
      <c r="E58" s="1">
        <v>47.8</v>
      </c>
      <c r="F58" s="1">
        <v>2.9860000000000002</v>
      </c>
      <c r="H58" s="1">
        <v>67</v>
      </c>
    </row>
    <row r="59" spans="1:24" ht="14.25" customHeight="1">
      <c r="A59" s="4">
        <v>44368</v>
      </c>
      <c r="B59" s="1" t="s">
        <v>40</v>
      </c>
      <c r="C59" s="1">
        <v>4</v>
      </c>
      <c r="D59" s="1" t="s">
        <v>110</v>
      </c>
      <c r="E59" s="1">
        <v>29.4</v>
      </c>
      <c r="F59" s="1">
        <v>2.4729999999999999</v>
      </c>
      <c r="H59" s="1">
        <v>67</v>
      </c>
      <c r="I59" s="1" t="s">
        <v>125</v>
      </c>
      <c r="J59" s="1">
        <f>AVERAGE(50, 60, 50)</f>
        <v>53.333333333333336</v>
      </c>
      <c r="K59" s="1" t="s">
        <v>125</v>
      </c>
      <c r="L59" s="1" t="s">
        <v>115</v>
      </c>
      <c r="M59" s="1">
        <v>37.520000000000003</v>
      </c>
      <c r="N59" s="1">
        <v>60</v>
      </c>
      <c r="Q59" s="1">
        <v>2894.61</v>
      </c>
      <c r="R59" s="1">
        <v>39.65</v>
      </c>
      <c r="S59" s="1">
        <f>Q59-R59</f>
        <v>2854.96</v>
      </c>
    </row>
    <row r="60" spans="1:24" ht="14.25" customHeight="1">
      <c r="A60" s="4">
        <v>44368</v>
      </c>
      <c r="B60" s="1" t="s">
        <v>40</v>
      </c>
      <c r="C60" s="1">
        <v>5</v>
      </c>
      <c r="D60" s="1" t="s">
        <v>110</v>
      </c>
      <c r="E60" s="1">
        <v>37.9</v>
      </c>
      <c r="F60" s="1">
        <v>2.6909999999999998</v>
      </c>
      <c r="H60" s="1">
        <v>65</v>
      </c>
    </row>
    <row r="61" spans="1:24" ht="14.25" customHeight="1">
      <c r="A61" s="4">
        <v>44368</v>
      </c>
      <c r="B61" s="1" t="s">
        <v>40</v>
      </c>
      <c r="C61" s="1">
        <v>6</v>
      </c>
      <c r="D61" s="1" t="s">
        <v>110</v>
      </c>
      <c r="E61" s="1">
        <v>38.6</v>
      </c>
      <c r="F61" s="1">
        <v>2.6920000000000002</v>
      </c>
      <c r="H61" s="1">
        <v>70</v>
      </c>
      <c r="I61" s="1" t="s">
        <v>125</v>
      </c>
      <c r="J61" s="1">
        <f>AVERAGE(16, 10, 18)</f>
        <v>14.666666666666666</v>
      </c>
      <c r="K61" s="1" t="s">
        <v>125</v>
      </c>
      <c r="L61" s="1" t="s">
        <v>115</v>
      </c>
      <c r="M61" s="1">
        <v>23.34</v>
      </c>
      <c r="N61" s="1">
        <v>47</v>
      </c>
      <c r="O61" s="1">
        <v>581</v>
      </c>
      <c r="P61" s="1">
        <v>576.6721</v>
      </c>
      <c r="Q61" s="1">
        <v>2192.89</v>
      </c>
      <c r="R61" s="1">
        <v>40.54</v>
      </c>
      <c r="S61" s="1">
        <f t="shared" ref="S61:S62" si="5">Q61-R61</f>
        <v>2152.35</v>
      </c>
    </row>
    <row r="62" spans="1:24" ht="14.25" customHeight="1">
      <c r="A62" s="4">
        <v>44370</v>
      </c>
      <c r="B62" s="1" t="s">
        <v>11</v>
      </c>
      <c r="C62" s="1">
        <v>1</v>
      </c>
      <c r="D62" s="1" t="s">
        <v>114</v>
      </c>
      <c r="E62" s="1">
        <v>39.6</v>
      </c>
      <c r="F62" s="1">
        <v>2.5960000000000001</v>
      </c>
      <c r="H62" s="1">
        <v>65</v>
      </c>
      <c r="I62" s="1" t="s">
        <v>125</v>
      </c>
      <c r="J62" s="1">
        <f>AVERAGE(106,100,110)</f>
        <v>105.33333333333333</v>
      </c>
      <c r="K62" s="1" t="s">
        <v>125</v>
      </c>
      <c r="L62" s="1" t="s">
        <v>119</v>
      </c>
      <c r="M62" s="1">
        <v>37.520000000000003</v>
      </c>
      <c r="N62" s="1">
        <v>91.5</v>
      </c>
      <c r="O62" s="1">
        <v>585</v>
      </c>
      <c r="P62" s="8">
        <v>587.72729500000003</v>
      </c>
      <c r="Q62" s="1">
        <v>2734.53</v>
      </c>
      <c r="R62" s="1">
        <v>41.16</v>
      </c>
      <c r="S62" s="1">
        <f t="shared" si="5"/>
        <v>2693.3700000000003</v>
      </c>
    </row>
    <row r="63" spans="1:24" ht="14.25" customHeight="1">
      <c r="A63" s="4">
        <v>44370</v>
      </c>
      <c r="B63" s="1" t="s">
        <v>11</v>
      </c>
      <c r="C63" s="1">
        <v>2</v>
      </c>
      <c r="D63" s="1" t="s">
        <v>114</v>
      </c>
      <c r="E63" s="1">
        <v>49.6</v>
      </c>
      <c r="F63" s="1">
        <v>3.1669999999999998</v>
      </c>
      <c r="H63" s="1">
        <v>68</v>
      </c>
    </row>
    <row r="64" spans="1:24" ht="14.25" customHeight="1">
      <c r="A64" s="4">
        <v>44370</v>
      </c>
      <c r="B64" s="1" t="s">
        <v>11</v>
      </c>
      <c r="C64" s="1">
        <v>3</v>
      </c>
      <c r="D64" s="1" t="s">
        <v>114</v>
      </c>
      <c r="E64" s="1">
        <v>33.200000000000003</v>
      </c>
      <c r="F64" s="1">
        <v>2.5139999999999998</v>
      </c>
      <c r="H64" s="1">
        <v>69</v>
      </c>
    </row>
    <row r="65" spans="1:19" ht="14.25" customHeight="1">
      <c r="A65" s="4">
        <v>44370</v>
      </c>
      <c r="B65" s="1" t="s">
        <v>11</v>
      </c>
      <c r="C65" s="1">
        <v>4</v>
      </c>
      <c r="D65" s="1" t="s">
        <v>114</v>
      </c>
      <c r="E65" s="1">
        <v>46.5</v>
      </c>
      <c r="F65" s="1">
        <v>3.0329999999999999</v>
      </c>
      <c r="H65" s="1">
        <v>66</v>
      </c>
      <c r="I65" s="1" t="s">
        <v>128</v>
      </c>
      <c r="J65" s="1">
        <f>AVERAGE(142, 146, 156)</f>
        <v>148</v>
      </c>
      <c r="K65" s="1" t="s">
        <v>125</v>
      </c>
      <c r="L65" s="1" t="s">
        <v>119</v>
      </c>
      <c r="M65" s="1">
        <v>35.869999999999997</v>
      </c>
      <c r="N65" s="1">
        <v>88</v>
      </c>
      <c r="Q65" s="1">
        <v>2870.35</v>
      </c>
      <c r="R65" s="1">
        <v>40.340000000000003</v>
      </c>
      <c r="S65" s="1">
        <f>Q65-R65</f>
        <v>2830.0099999999998</v>
      </c>
    </row>
    <row r="66" spans="1:19" ht="14.25" customHeight="1">
      <c r="A66" s="4">
        <v>44370</v>
      </c>
      <c r="B66" s="1" t="s">
        <v>11</v>
      </c>
      <c r="C66" s="1">
        <v>5</v>
      </c>
      <c r="D66" s="1" t="s">
        <v>114</v>
      </c>
      <c r="E66" s="1">
        <v>14.7</v>
      </c>
      <c r="F66" s="1">
        <v>1.9810000000000001</v>
      </c>
      <c r="H66" s="1">
        <v>67</v>
      </c>
    </row>
    <row r="67" spans="1:19" ht="14.25" customHeight="1">
      <c r="A67" s="4">
        <v>44370</v>
      </c>
      <c r="B67" s="1" t="s">
        <v>11</v>
      </c>
      <c r="C67" s="1">
        <v>6</v>
      </c>
      <c r="D67" s="1" t="s">
        <v>114</v>
      </c>
      <c r="E67" s="1">
        <v>40.6</v>
      </c>
      <c r="F67" s="1">
        <v>2.665</v>
      </c>
      <c r="H67" s="1">
        <v>77</v>
      </c>
      <c r="I67" s="1" t="s">
        <v>125</v>
      </c>
      <c r="J67" s="1">
        <f>AVERAGE(120,108, 104)</f>
        <v>110.66666666666667</v>
      </c>
      <c r="K67" s="1" t="s">
        <v>125</v>
      </c>
      <c r="L67" s="1" t="s">
        <v>119</v>
      </c>
      <c r="M67" s="1">
        <v>16.61</v>
      </c>
      <c r="N67" s="1">
        <v>111</v>
      </c>
      <c r="O67" s="1">
        <v>587</v>
      </c>
      <c r="P67" s="1">
        <v>587.96752900000001</v>
      </c>
      <c r="Q67" s="1">
        <v>2658.97</v>
      </c>
      <c r="R67" s="1">
        <v>41.81</v>
      </c>
      <c r="S67" s="1">
        <f t="shared" ref="S67:S68" si="6">Q67-R67</f>
        <v>2617.16</v>
      </c>
    </row>
    <row r="68" spans="1:19" ht="14.25" customHeight="1">
      <c r="A68" s="4">
        <v>44370</v>
      </c>
      <c r="B68" s="1" t="s">
        <v>8</v>
      </c>
      <c r="C68" s="1">
        <v>1</v>
      </c>
      <c r="D68" s="1" t="s">
        <v>121</v>
      </c>
      <c r="E68" s="1">
        <v>33.4</v>
      </c>
      <c r="F68" s="1">
        <v>2.448</v>
      </c>
      <c r="H68" s="1">
        <v>65</v>
      </c>
      <c r="I68" s="1" t="s">
        <v>125</v>
      </c>
      <c r="J68" s="1">
        <f>AVERAGE(66, 70, 66)</f>
        <v>67.333333333333329</v>
      </c>
      <c r="K68" s="1" t="s">
        <v>125</v>
      </c>
      <c r="L68" s="1" t="s">
        <v>117</v>
      </c>
      <c r="M68" s="1">
        <v>12.75</v>
      </c>
      <c r="N68" s="1">
        <v>111</v>
      </c>
      <c r="O68" s="1">
        <v>591</v>
      </c>
      <c r="P68" s="1">
        <v>587.72729500000003</v>
      </c>
      <c r="Q68" s="1">
        <v>3104.66</v>
      </c>
      <c r="R68" s="1">
        <v>40.700000000000003</v>
      </c>
      <c r="S68" s="1">
        <f t="shared" si="6"/>
        <v>3063.96</v>
      </c>
    </row>
    <row r="69" spans="1:19" ht="14.25" customHeight="1">
      <c r="A69" s="4">
        <v>44370</v>
      </c>
      <c r="B69" s="1" t="s">
        <v>8</v>
      </c>
      <c r="C69" s="1">
        <v>2</v>
      </c>
      <c r="D69" s="1" t="s">
        <v>121</v>
      </c>
      <c r="E69" s="1">
        <v>32.6</v>
      </c>
      <c r="F69" s="1">
        <v>2.419</v>
      </c>
      <c r="H69" s="1">
        <v>75</v>
      </c>
    </row>
    <row r="70" spans="1:19" ht="14.25" customHeight="1">
      <c r="A70" s="4">
        <v>44370</v>
      </c>
      <c r="B70" s="1" t="s">
        <v>8</v>
      </c>
      <c r="C70" s="1">
        <v>3</v>
      </c>
      <c r="D70" s="1" t="s">
        <v>121</v>
      </c>
      <c r="E70" s="1">
        <v>37.4</v>
      </c>
      <c r="F70" s="1">
        <v>2.64</v>
      </c>
      <c r="H70" s="1">
        <v>70</v>
      </c>
    </row>
    <row r="71" spans="1:19" ht="14.25" customHeight="1">
      <c r="A71" s="4">
        <v>44370</v>
      </c>
      <c r="B71" s="1" t="s">
        <v>8</v>
      </c>
      <c r="C71" s="1">
        <v>4</v>
      </c>
      <c r="D71" s="1" t="s">
        <v>121</v>
      </c>
      <c r="E71" s="1">
        <v>11.6</v>
      </c>
      <c r="F71" s="1">
        <v>1.8979999999999999</v>
      </c>
      <c r="H71" s="1">
        <v>63</v>
      </c>
      <c r="I71" s="1" t="s">
        <v>125</v>
      </c>
      <c r="J71" s="1">
        <f>AVERAGE(68, 74, 68)</f>
        <v>70</v>
      </c>
      <c r="K71" s="1" t="s">
        <v>125</v>
      </c>
      <c r="L71" s="1" t="s">
        <v>117</v>
      </c>
      <c r="M71" s="1">
        <v>19.89</v>
      </c>
      <c r="N71" s="1">
        <v>111</v>
      </c>
      <c r="Q71" s="1">
        <v>3263.12</v>
      </c>
      <c r="R71" s="1">
        <v>40.159999999999997</v>
      </c>
      <c r="S71" s="1">
        <f>Q71-R71</f>
        <v>3222.96</v>
      </c>
    </row>
    <row r="72" spans="1:19" ht="14.25" customHeight="1">
      <c r="A72" s="4">
        <v>44370</v>
      </c>
      <c r="B72" s="1" t="s">
        <v>8</v>
      </c>
      <c r="C72" s="1">
        <v>5</v>
      </c>
      <c r="D72" s="1" t="s">
        <v>121</v>
      </c>
      <c r="E72" s="1">
        <v>32.5</v>
      </c>
      <c r="F72" s="1">
        <v>2.4239999999999999</v>
      </c>
      <c r="H72" s="1">
        <v>60</v>
      </c>
    </row>
    <row r="73" spans="1:19" ht="14.25" customHeight="1">
      <c r="A73" s="4">
        <v>44370</v>
      </c>
      <c r="B73" s="1" t="s">
        <v>8</v>
      </c>
      <c r="C73" s="1">
        <v>6</v>
      </c>
      <c r="D73" s="1" t="s">
        <v>121</v>
      </c>
      <c r="E73" s="1">
        <v>23.5</v>
      </c>
      <c r="F73" s="1">
        <v>2.1789999999999998</v>
      </c>
      <c r="H73" s="1">
        <v>69</v>
      </c>
      <c r="I73" s="1" t="s">
        <v>125</v>
      </c>
      <c r="J73" s="1">
        <f>AVERAGE(70, 64, 70)</f>
        <v>68</v>
      </c>
      <c r="K73" s="1" t="s">
        <v>125</v>
      </c>
      <c r="L73" s="1" t="s">
        <v>117</v>
      </c>
      <c r="M73" s="1">
        <v>18.23</v>
      </c>
      <c r="N73" s="1">
        <v>111</v>
      </c>
      <c r="O73" s="1">
        <v>591</v>
      </c>
      <c r="P73" s="1">
        <v>591.81274399999995</v>
      </c>
      <c r="Q73" s="1">
        <v>2969.88</v>
      </c>
      <c r="R73" s="1">
        <v>40.28</v>
      </c>
      <c r="S73" s="1">
        <f t="shared" ref="S73:S74" si="7">Q73-R73</f>
        <v>2929.6</v>
      </c>
    </row>
    <row r="74" spans="1:19" ht="14.25" customHeight="1">
      <c r="A74" s="4">
        <v>44375</v>
      </c>
      <c r="B74" s="1" t="s">
        <v>35</v>
      </c>
      <c r="C74" s="1">
        <v>1</v>
      </c>
      <c r="D74" s="1" t="s">
        <v>114</v>
      </c>
      <c r="E74" s="1">
        <v>37.200000000000003</v>
      </c>
      <c r="F74" s="1">
        <v>2.556</v>
      </c>
      <c r="H74" s="1">
        <v>64</v>
      </c>
      <c r="I74" s="1" t="s">
        <v>125</v>
      </c>
      <c r="J74" s="1">
        <f>AVERAGE(90, 72, 80)</f>
        <v>80.666666666666671</v>
      </c>
      <c r="K74" s="1" t="s">
        <v>125</v>
      </c>
      <c r="L74" s="1" t="s">
        <v>115</v>
      </c>
      <c r="M74" s="1">
        <v>12.33</v>
      </c>
      <c r="N74" s="1">
        <v>97</v>
      </c>
      <c r="O74" s="1">
        <v>586</v>
      </c>
      <c r="P74" s="1">
        <v>578.83520499999997</v>
      </c>
      <c r="Q74" s="1">
        <v>2399.41</v>
      </c>
      <c r="R74" s="1">
        <v>40.04</v>
      </c>
      <c r="S74" s="1">
        <f t="shared" si="7"/>
        <v>2359.37</v>
      </c>
    </row>
    <row r="75" spans="1:19" ht="14.25" customHeight="1">
      <c r="A75" s="4">
        <v>44375</v>
      </c>
      <c r="B75" s="1" t="s">
        <v>35</v>
      </c>
      <c r="C75" s="1">
        <v>2</v>
      </c>
      <c r="D75" s="1" t="s">
        <v>114</v>
      </c>
      <c r="E75" s="1">
        <v>32.1</v>
      </c>
      <c r="F75" s="1">
        <v>2.3969999999999998</v>
      </c>
      <c r="H75" s="1">
        <v>60</v>
      </c>
    </row>
    <row r="76" spans="1:19" ht="14.25" customHeight="1">
      <c r="A76" s="4">
        <v>44375</v>
      </c>
      <c r="B76" s="1" t="s">
        <v>35</v>
      </c>
      <c r="C76" s="1">
        <v>3</v>
      </c>
      <c r="D76" s="1" t="s">
        <v>114</v>
      </c>
      <c r="E76" s="1">
        <v>40.1</v>
      </c>
      <c r="F76" s="1">
        <v>2.6549999999999998</v>
      </c>
      <c r="H76" s="1">
        <v>57</v>
      </c>
    </row>
    <row r="77" spans="1:19" ht="14.25" customHeight="1">
      <c r="A77" s="4">
        <v>44375</v>
      </c>
      <c r="B77" s="1" t="s">
        <v>35</v>
      </c>
      <c r="C77" s="1">
        <v>4</v>
      </c>
      <c r="D77" s="1" t="s">
        <v>114</v>
      </c>
      <c r="E77" s="1">
        <v>47.8</v>
      </c>
      <c r="F77" s="1">
        <v>3.0779999999999998</v>
      </c>
      <c r="H77" s="1">
        <v>61</v>
      </c>
      <c r="I77" s="1" t="s">
        <v>125</v>
      </c>
      <c r="J77" s="1">
        <f>AVERAGE(68, 74, 72)</f>
        <v>71.333333333333329</v>
      </c>
      <c r="K77" s="1" t="s">
        <v>125</v>
      </c>
      <c r="L77" s="1" t="s">
        <v>115</v>
      </c>
      <c r="M77" s="1">
        <v>9.09</v>
      </c>
      <c r="N77" s="1">
        <v>84</v>
      </c>
      <c r="Q77" s="1">
        <v>2361.2600000000002</v>
      </c>
      <c r="R77" s="1">
        <v>40</v>
      </c>
      <c r="S77" s="1">
        <f>Q77-R77</f>
        <v>2321.2600000000002</v>
      </c>
    </row>
    <row r="78" spans="1:19" ht="14.25" customHeight="1">
      <c r="A78" s="4">
        <v>44375</v>
      </c>
      <c r="B78" s="1" t="s">
        <v>35</v>
      </c>
      <c r="C78" s="1">
        <v>5</v>
      </c>
      <c r="D78" s="1" t="s">
        <v>114</v>
      </c>
      <c r="E78" s="1">
        <v>46.1</v>
      </c>
      <c r="F78" s="1">
        <v>2.875</v>
      </c>
      <c r="H78" s="1">
        <v>62</v>
      </c>
      <c r="K78" s="1"/>
    </row>
    <row r="79" spans="1:19" ht="14.25" customHeight="1">
      <c r="A79" s="4">
        <v>44375</v>
      </c>
      <c r="B79" s="1" t="s">
        <v>35</v>
      </c>
      <c r="C79" s="1">
        <v>6</v>
      </c>
      <c r="D79" s="1" t="s">
        <v>114</v>
      </c>
      <c r="E79" s="1">
        <v>41.7</v>
      </c>
      <c r="F79" s="1">
        <v>2.742</v>
      </c>
      <c r="H79" s="1">
        <v>60</v>
      </c>
      <c r="I79" s="1" t="s">
        <v>128</v>
      </c>
      <c r="J79" s="1">
        <f>AVERAGE(64, 70, 78)</f>
        <v>70.666666666666671</v>
      </c>
      <c r="K79" s="1" t="s">
        <v>125</v>
      </c>
      <c r="L79" s="1" t="s">
        <v>115</v>
      </c>
      <c r="M79" s="1">
        <v>22.37</v>
      </c>
      <c r="N79" s="1">
        <v>72</v>
      </c>
      <c r="O79" s="1">
        <v>584</v>
      </c>
      <c r="P79" s="1">
        <v>579.31567399999994</v>
      </c>
      <c r="Q79" s="1">
        <v>2173.08</v>
      </c>
      <c r="R79" s="1">
        <v>39.68</v>
      </c>
      <c r="S79" s="1">
        <f t="shared" ref="S79:S80" si="8">Q79-R79</f>
        <v>2133.4</v>
      </c>
    </row>
    <row r="80" spans="1:19" ht="14.25" customHeight="1">
      <c r="A80" s="4">
        <v>44389</v>
      </c>
      <c r="B80" s="1" t="s">
        <v>39</v>
      </c>
      <c r="C80" s="1">
        <v>1</v>
      </c>
      <c r="D80" s="1" t="s">
        <v>121</v>
      </c>
      <c r="E80" s="1">
        <v>43.3</v>
      </c>
      <c r="F80" s="1">
        <v>2.7519999999999998</v>
      </c>
      <c r="H80" s="1">
        <v>64</v>
      </c>
      <c r="I80" s="1" t="s">
        <v>125</v>
      </c>
      <c r="J80" s="1">
        <f>AVERAGE(72, 80, 84)</f>
        <v>78.666666666666671</v>
      </c>
      <c r="K80" s="1" t="s">
        <v>125</v>
      </c>
      <c r="L80" s="1" t="s">
        <v>112</v>
      </c>
      <c r="M80" s="1">
        <f>60.1-40.05</f>
        <v>20.050000000000004</v>
      </c>
      <c r="N80" s="1">
        <v>86</v>
      </c>
      <c r="O80" s="1">
        <v>583</v>
      </c>
      <c r="P80" s="1">
        <v>579.07543899999996</v>
      </c>
      <c r="Q80" s="1">
        <v>2576.36</v>
      </c>
      <c r="R80" s="1">
        <v>39.68</v>
      </c>
      <c r="S80" s="1">
        <f t="shared" si="8"/>
        <v>2536.6800000000003</v>
      </c>
    </row>
    <row r="81" spans="1:24" ht="14.25" customHeight="1">
      <c r="A81" s="4">
        <v>44389</v>
      </c>
      <c r="B81" s="1" t="s">
        <v>39</v>
      </c>
      <c r="C81" s="1">
        <v>2</v>
      </c>
      <c r="D81" s="1" t="s">
        <v>121</v>
      </c>
      <c r="E81" s="1">
        <v>43.4</v>
      </c>
      <c r="F81" s="1">
        <v>2.7589999999999999</v>
      </c>
      <c r="H81" s="1">
        <v>61</v>
      </c>
    </row>
    <row r="82" spans="1:24" ht="14.25" customHeight="1">
      <c r="A82" s="4">
        <v>44389</v>
      </c>
      <c r="B82" s="1" t="s">
        <v>39</v>
      </c>
      <c r="C82" s="1">
        <v>3</v>
      </c>
      <c r="D82" s="1" t="s">
        <v>121</v>
      </c>
      <c r="E82" s="1">
        <v>39.799999999999997</v>
      </c>
      <c r="F82" s="1">
        <v>2.6480000000000001</v>
      </c>
      <c r="H82" s="1">
        <v>61</v>
      </c>
    </row>
    <row r="83" spans="1:24" ht="14.25" customHeight="1">
      <c r="A83" s="4">
        <v>44389</v>
      </c>
      <c r="B83" s="1" t="s">
        <v>39</v>
      </c>
      <c r="C83" s="1">
        <v>4</v>
      </c>
      <c r="D83" s="1" t="s">
        <v>121</v>
      </c>
      <c r="E83" s="1">
        <v>47.1</v>
      </c>
      <c r="F83" s="1">
        <v>2.899</v>
      </c>
      <c r="H83" s="1">
        <v>66</v>
      </c>
      <c r="I83" s="1" t="s">
        <v>125</v>
      </c>
      <c r="J83" s="1">
        <f>AVERAGE(82, 88, 90)</f>
        <v>86.666666666666671</v>
      </c>
      <c r="K83" s="1" t="s">
        <v>125</v>
      </c>
      <c r="L83" s="1" t="s">
        <v>115</v>
      </c>
      <c r="M83" s="1">
        <f>49.37-39.97</f>
        <v>9.3999999999999986</v>
      </c>
      <c r="N83" s="1">
        <v>87.5</v>
      </c>
      <c r="Q83" s="1">
        <v>2558.1</v>
      </c>
      <c r="R83" s="1">
        <v>39.81</v>
      </c>
      <c r="S83" s="1">
        <f>Q83-R83</f>
        <v>2518.29</v>
      </c>
    </row>
    <row r="84" spans="1:24" ht="14.25" customHeight="1">
      <c r="A84" s="4">
        <v>44389</v>
      </c>
      <c r="B84" s="1" t="s">
        <v>39</v>
      </c>
      <c r="C84" s="1">
        <v>5</v>
      </c>
      <c r="D84" s="1" t="s">
        <v>121</v>
      </c>
      <c r="E84" s="1">
        <v>41.5</v>
      </c>
      <c r="F84" s="1">
        <v>2.6890000000000001</v>
      </c>
      <c r="H84" s="1">
        <v>65</v>
      </c>
    </row>
    <row r="85" spans="1:24" ht="14.25" customHeight="1">
      <c r="A85" s="4">
        <v>44389</v>
      </c>
      <c r="B85" s="1" t="s">
        <v>39</v>
      </c>
      <c r="C85" s="1">
        <v>6</v>
      </c>
      <c r="D85" s="1" t="s">
        <v>121</v>
      </c>
      <c r="E85" s="1">
        <v>45.9</v>
      </c>
      <c r="F85" s="1">
        <v>2.8860000000000001</v>
      </c>
      <c r="H85" s="1">
        <v>65</v>
      </c>
      <c r="I85" s="1" t="s">
        <v>125</v>
      </c>
      <c r="J85" s="1">
        <f>AVERAGE(100, 110, 90)</f>
        <v>100</v>
      </c>
      <c r="K85" s="1" t="s">
        <v>125</v>
      </c>
      <c r="L85" s="1" t="s">
        <v>115</v>
      </c>
      <c r="M85" s="1">
        <f>61.64-40.83</f>
        <v>20.810000000000002</v>
      </c>
      <c r="N85" s="1">
        <v>80</v>
      </c>
      <c r="O85" s="1">
        <v>582</v>
      </c>
      <c r="P85" s="1">
        <v>576.912598</v>
      </c>
      <c r="Q85" s="1">
        <v>2546.4</v>
      </c>
      <c r="R85" s="1">
        <v>40.83</v>
      </c>
      <c r="S85" s="1">
        <f t="shared" ref="S85:S86" si="9">Q85-R85</f>
        <v>2505.5700000000002</v>
      </c>
    </row>
    <row r="86" spans="1:24" ht="14.25" customHeight="1">
      <c r="A86" s="4">
        <v>44384</v>
      </c>
      <c r="B86" s="1" t="s">
        <v>42</v>
      </c>
      <c r="C86" s="1">
        <v>1</v>
      </c>
      <c r="D86" s="1" t="s">
        <v>114</v>
      </c>
      <c r="E86" s="1">
        <v>51.9</v>
      </c>
      <c r="F86" s="1">
        <v>3.165</v>
      </c>
      <c r="H86" s="1">
        <v>70</v>
      </c>
      <c r="I86" s="1" t="s">
        <v>128</v>
      </c>
      <c r="J86" s="1">
        <f>AVERAGE(82, 80, 90)</f>
        <v>84</v>
      </c>
      <c r="K86" s="1" t="s">
        <v>125</v>
      </c>
      <c r="L86" s="1" t="s">
        <v>115</v>
      </c>
      <c r="M86" s="1">
        <v>23.01</v>
      </c>
      <c r="N86" s="1">
        <v>78</v>
      </c>
      <c r="O86" s="1">
        <v>636</v>
      </c>
      <c r="P86" s="1">
        <v>634.11059599999999</v>
      </c>
      <c r="Q86" s="1">
        <v>2305.27</v>
      </c>
      <c r="R86" s="1">
        <v>39.69</v>
      </c>
      <c r="S86" s="1">
        <f t="shared" si="9"/>
        <v>2265.58</v>
      </c>
      <c r="X86" s="1" t="s">
        <v>123</v>
      </c>
    </row>
    <row r="87" spans="1:24" ht="14.25" customHeight="1">
      <c r="A87" s="4">
        <v>44384</v>
      </c>
      <c r="B87" s="1" t="s">
        <v>42</v>
      </c>
      <c r="C87" s="1">
        <v>2</v>
      </c>
      <c r="D87" s="1" t="s">
        <v>114</v>
      </c>
      <c r="E87" s="1">
        <v>39</v>
      </c>
      <c r="F87" s="1">
        <v>2.65</v>
      </c>
      <c r="H87" s="1">
        <v>66</v>
      </c>
    </row>
    <row r="88" spans="1:24" ht="14.25" customHeight="1">
      <c r="A88" s="4">
        <v>44384</v>
      </c>
      <c r="B88" s="1" t="s">
        <v>42</v>
      </c>
      <c r="C88" s="1">
        <v>3</v>
      </c>
      <c r="D88" s="1" t="s">
        <v>114</v>
      </c>
      <c r="E88" s="1">
        <v>53.6</v>
      </c>
      <c r="F88" s="1">
        <v>3.2959999999999998</v>
      </c>
      <c r="H88" s="1">
        <v>65</v>
      </c>
    </row>
    <row r="89" spans="1:24" ht="14.25" customHeight="1">
      <c r="A89" s="4">
        <v>44384</v>
      </c>
      <c r="B89" s="1" t="s">
        <v>42</v>
      </c>
      <c r="C89" s="1">
        <v>4</v>
      </c>
      <c r="D89" s="1" t="s">
        <v>114</v>
      </c>
      <c r="E89" s="1">
        <v>47.3</v>
      </c>
      <c r="F89" s="1">
        <v>2.8959999999999999</v>
      </c>
      <c r="H89" s="1">
        <v>68</v>
      </c>
      <c r="I89" s="1" t="s">
        <v>128</v>
      </c>
      <c r="J89" s="1">
        <f>AVERAGE(130, 128, 120)</f>
        <v>126</v>
      </c>
      <c r="K89" s="1" t="s">
        <v>125</v>
      </c>
      <c r="L89" s="1" t="s">
        <v>115</v>
      </c>
      <c r="M89" s="1">
        <v>38.51</v>
      </c>
      <c r="N89" s="1">
        <v>44</v>
      </c>
      <c r="Q89" s="1">
        <v>2397</v>
      </c>
      <c r="R89" s="1">
        <v>39.659999999999997</v>
      </c>
      <c r="S89" s="1">
        <f>Q89-R89</f>
        <v>2357.34</v>
      </c>
    </row>
    <row r="90" spans="1:24" ht="14.25" customHeight="1">
      <c r="A90" s="4">
        <v>44384</v>
      </c>
      <c r="B90" s="1" t="s">
        <v>42</v>
      </c>
      <c r="C90" s="1">
        <v>5</v>
      </c>
      <c r="D90" s="1" t="s">
        <v>114</v>
      </c>
      <c r="E90" s="1">
        <v>52.9</v>
      </c>
      <c r="F90" s="1">
        <v>3.3769999999999998</v>
      </c>
      <c r="H90" s="1">
        <v>75</v>
      </c>
    </row>
    <row r="91" spans="1:24" ht="14.25" customHeight="1">
      <c r="A91" s="4">
        <v>44384</v>
      </c>
      <c r="B91" s="1" t="s">
        <v>42</v>
      </c>
      <c r="C91" s="1">
        <v>6</v>
      </c>
      <c r="D91" s="1" t="s">
        <v>114</v>
      </c>
      <c r="E91" s="1">
        <v>47.9</v>
      </c>
      <c r="F91" s="1">
        <v>2.992</v>
      </c>
      <c r="H91" s="1">
        <v>70</v>
      </c>
      <c r="I91" s="1" t="s">
        <v>128</v>
      </c>
      <c r="J91" s="1">
        <f>AVERAGE(116, 126, 114)</f>
        <v>118.66666666666667</v>
      </c>
      <c r="K91" s="1" t="s">
        <v>125</v>
      </c>
      <c r="L91" s="1" t="s">
        <v>115</v>
      </c>
      <c r="M91" s="1">
        <v>12.84</v>
      </c>
      <c r="N91" s="1">
        <v>74.5</v>
      </c>
      <c r="O91" s="1">
        <v>637</v>
      </c>
      <c r="P91" s="1">
        <v>636.99438499999997</v>
      </c>
      <c r="Q91" s="1">
        <v>2722.04</v>
      </c>
      <c r="R91" s="1">
        <v>39.729999999999997</v>
      </c>
      <c r="S91" s="1">
        <f t="shared" ref="S91:S92" si="10">Q91-R91</f>
        <v>2682.31</v>
      </c>
    </row>
    <row r="92" spans="1:24" ht="14.25" customHeight="1">
      <c r="A92" s="4">
        <v>44384</v>
      </c>
      <c r="B92" s="1" t="s">
        <v>44</v>
      </c>
      <c r="C92" s="1">
        <v>1</v>
      </c>
      <c r="D92" s="1" t="s">
        <v>114</v>
      </c>
      <c r="E92" s="1">
        <v>49.2</v>
      </c>
      <c r="F92" s="1">
        <v>3.0710000000000002</v>
      </c>
      <c r="H92" s="1">
        <v>69</v>
      </c>
      <c r="I92" s="1" t="s">
        <v>128</v>
      </c>
      <c r="J92" s="1">
        <f>AVERAGE(100, 108, 112)</f>
        <v>106.66666666666667</v>
      </c>
      <c r="K92" s="1" t="s">
        <v>128</v>
      </c>
      <c r="L92" s="1" t="s">
        <v>115</v>
      </c>
      <c r="M92" s="1">
        <v>21.55</v>
      </c>
      <c r="N92" s="1">
        <v>63</v>
      </c>
      <c r="O92" s="1">
        <v>635</v>
      </c>
      <c r="P92" s="1">
        <v>637.23486300000002</v>
      </c>
      <c r="Q92" s="1">
        <v>2874.96</v>
      </c>
      <c r="R92" s="1">
        <v>39.82</v>
      </c>
      <c r="S92" s="1">
        <f t="shared" si="10"/>
        <v>2835.14</v>
      </c>
    </row>
    <row r="93" spans="1:24" ht="14.25" customHeight="1">
      <c r="A93" s="4">
        <v>44384</v>
      </c>
      <c r="B93" s="1" t="s">
        <v>44</v>
      </c>
      <c r="C93" s="1">
        <v>2</v>
      </c>
      <c r="D93" s="1" t="s">
        <v>114</v>
      </c>
      <c r="E93" s="1">
        <v>26.8</v>
      </c>
      <c r="F93" s="1">
        <v>2.282</v>
      </c>
      <c r="H93" s="1">
        <v>65</v>
      </c>
    </row>
    <row r="94" spans="1:24" ht="14.25" customHeight="1">
      <c r="A94" s="4">
        <v>44384</v>
      </c>
      <c r="B94" s="1" t="s">
        <v>44</v>
      </c>
      <c r="C94" s="1">
        <v>3</v>
      </c>
      <c r="D94" s="1" t="s">
        <v>114</v>
      </c>
      <c r="E94" s="1">
        <v>42.5</v>
      </c>
      <c r="F94" s="1">
        <v>2.7759999999999998</v>
      </c>
      <c r="H94" s="1">
        <v>65</v>
      </c>
    </row>
    <row r="95" spans="1:24" ht="14.25" customHeight="1">
      <c r="A95" s="4">
        <v>44384</v>
      </c>
      <c r="B95" s="1" t="s">
        <v>44</v>
      </c>
      <c r="C95" s="1">
        <v>4</v>
      </c>
      <c r="D95" s="1" t="s">
        <v>114</v>
      </c>
      <c r="E95" s="1">
        <v>53.4</v>
      </c>
      <c r="F95" s="1">
        <v>3.3639999999999999</v>
      </c>
      <c r="H95" s="1">
        <v>66</v>
      </c>
      <c r="I95" s="1" t="s">
        <v>128</v>
      </c>
      <c r="J95" s="1">
        <f>AVERAGE(86, 90, 96)</f>
        <v>90.666666666666671</v>
      </c>
      <c r="K95" s="1" t="s">
        <v>125</v>
      </c>
      <c r="L95" s="1" t="s">
        <v>115</v>
      </c>
      <c r="M95" s="1">
        <v>25.76</v>
      </c>
      <c r="N95" s="1">
        <v>72</v>
      </c>
      <c r="Q95" s="1">
        <v>2881.01</v>
      </c>
      <c r="R95" s="1">
        <v>39.799999999999997</v>
      </c>
      <c r="S95" s="1">
        <f>Q95-R95</f>
        <v>2841.21</v>
      </c>
    </row>
    <row r="96" spans="1:24" ht="14.25" customHeight="1">
      <c r="A96" s="4">
        <v>44384</v>
      </c>
      <c r="B96" s="1" t="s">
        <v>44</v>
      </c>
      <c r="C96" s="1">
        <v>5</v>
      </c>
      <c r="D96" s="1" t="s">
        <v>114</v>
      </c>
      <c r="E96" s="1">
        <v>46.7</v>
      </c>
      <c r="F96" s="1">
        <v>2.8650000000000002</v>
      </c>
      <c r="H96" s="1">
        <v>70</v>
      </c>
    </row>
    <row r="97" spans="1:24" ht="14.25" customHeight="1">
      <c r="A97" s="4">
        <v>44384</v>
      </c>
      <c r="B97" s="1" t="s">
        <v>44</v>
      </c>
      <c r="C97" s="1">
        <v>6</v>
      </c>
      <c r="D97" s="1" t="s">
        <v>114</v>
      </c>
      <c r="E97" s="1">
        <v>51.6</v>
      </c>
      <c r="F97" s="1">
        <v>3.234</v>
      </c>
      <c r="H97" s="1">
        <v>66</v>
      </c>
      <c r="I97" s="1" t="s">
        <v>128</v>
      </c>
      <c r="J97" s="1">
        <f>AVERAGE(70, 66, 78)</f>
        <v>71.333333333333329</v>
      </c>
      <c r="K97" s="1" t="s">
        <v>125</v>
      </c>
      <c r="L97" s="1" t="s">
        <v>115</v>
      </c>
      <c r="M97" s="1">
        <v>20.34</v>
      </c>
      <c r="N97" s="1">
        <v>74.5</v>
      </c>
      <c r="O97" s="1">
        <v>640</v>
      </c>
      <c r="P97" s="1">
        <v>638.19604500000003</v>
      </c>
      <c r="Q97" s="1">
        <v>1898.71</v>
      </c>
      <c r="R97" s="1">
        <v>39.97</v>
      </c>
      <c r="S97" s="1">
        <f t="shared" ref="S97:S98" si="11">Q97-R97</f>
        <v>1858.74</v>
      </c>
    </row>
    <row r="98" spans="1:24" ht="14.25" customHeight="1">
      <c r="A98" s="4">
        <v>44383</v>
      </c>
      <c r="B98" s="1" t="s">
        <v>24</v>
      </c>
      <c r="C98" s="1">
        <v>1</v>
      </c>
      <c r="D98" s="1" t="s">
        <v>114</v>
      </c>
      <c r="E98" s="1">
        <v>2.9</v>
      </c>
      <c r="F98" s="1">
        <v>1.589</v>
      </c>
      <c r="H98" s="1">
        <v>60</v>
      </c>
      <c r="I98" s="1" t="s">
        <v>125</v>
      </c>
      <c r="J98" s="1">
        <v>0</v>
      </c>
      <c r="K98" s="1" t="s">
        <v>125</v>
      </c>
      <c r="L98" s="1" t="s">
        <v>119</v>
      </c>
      <c r="M98" s="1">
        <v>11.01</v>
      </c>
      <c r="N98" s="1">
        <v>103</v>
      </c>
      <c r="O98" s="1">
        <v>578</v>
      </c>
      <c r="P98" s="1">
        <v>580.03686500000003</v>
      </c>
      <c r="Q98" s="1">
        <v>2857.58</v>
      </c>
      <c r="R98" s="1">
        <v>40.04</v>
      </c>
      <c r="S98" s="1">
        <f t="shared" si="11"/>
        <v>2817.54</v>
      </c>
    </row>
    <row r="99" spans="1:24" ht="14.25" customHeight="1">
      <c r="A99" s="4">
        <v>44383</v>
      </c>
      <c r="B99" s="1" t="s">
        <v>24</v>
      </c>
      <c r="C99" s="1">
        <v>2</v>
      </c>
      <c r="D99" s="1" t="s">
        <v>114</v>
      </c>
      <c r="E99" s="1">
        <v>2.5</v>
      </c>
      <c r="F99" s="1">
        <v>1.577</v>
      </c>
      <c r="H99" s="1">
        <v>70</v>
      </c>
    </row>
    <row r="100" spans="1:24" ht="14.25" customHeight="1">
      <c r="A100" s="4">
        <v>44383</v>
      </c>
      <c r="B100" s="1" t="s">
        <v>24</v>
      </c>
      <c r="C100" s="1">
        <v>3</v>
      </c>
      <c r="D100" s="1" t="s">
        <v>114</v>
      </c>
      <c r="E100" s="1">
        <v>40.299999999999997</v>
      </c>
      <c r="F100" s="1">
        <v>2.8159999999999998</v>
      </c>
      <c r="H100" s="1">
        <v>63</v>
      </c>
    </row>
    <row r="101" spans="1:24" ht="14.25" customHeight="1">
      <c r="A101" s="4">
        <v>44383</v>
      </c>
      <c r="B101" s="1" t="s">
        <v>24</v>
      </c>
      <c r="C101" s="1">
        <v>4</v>
      </c>
      <c r="D101" s="1" t="s">
        <v>114</v>
      </c>
      <c r="E101" s="1">
        <v>11.9</v>
      </c>
      <c r="F101" s="1">
        <v>1.8839999999999999</v>
      </c>
      <c r="H101" s="1">
        <v>67</v>
      </c>
      <c r="I101" s="1" t="s">
        <v>125</v>
      </c>
      <c r="J101" s="1">
        <f>AVERAGE(42, 50, 40)</f>
        <v>44</v>
      </c>
      <c r="K101" s="1" t="s">
        <v>125</v>
      </c>
      <c r="L101" s="1" t="s">
        <v>117</v>
      </c>
      <c r="M101" s="1">
        <v>27.51</v>
      </c>
      <c r="N101" s="1">
        <v>85</v>
      </c>
      <c r="Q101" s="1">
        <v>2601.29</v>
      </c>
      <c r="R101" s="1">
        <v>40</v>
      </c>
      <c r="S101" s="1">
        <f>Q101-R101</f>
        <v>2561.29</v>
      </c>
    </row>
    <row r="102" spans="1:24" ht="14.25" customHeight="1">
      <c r="A102" s="4">
        <v>44383</v>
      </c>
      <c r="B102" s="1" t="s">
        <v>24</v>
      </c>
      <c r="C102" s="1">
        <v>5</v>
      </c>
      <c r="D102" s="1" t="s">
        <v>114</v>
      </c>
      <c r="E102" s="1">
        <v>56.5</v>
      </c>
      <c r="F102" s="1">
        <v>3.4649999999999999</v>
      </c>
      <c r="H102" s="1">
        <v>62</v>
      </c>
    </row>
    <row r="103" spans="1:24" ht="14.25" customHeight="1">
      <c r="A103" s="4">
        <v>44383</v>
      </c>
      <c r="B103" s="1" t="s">
        <v>24</v>
      </c>
      <c r="C103" s="1">
        <v>6</v>
      </c>
      <c r="D103" s="1" t="s">
        <v>114</v>
      </c>
      <c r="E103" s="1">
        <v>51.3</v>
      </c>
      <c r="F103" s="1">
        <v>3.0539999999999998</v>
      </c>
      <c r="H103" s="1">
        <v>60</v>
      </c>
      <c r="I103" s="1" t="s">
        <v>128</v>
      </c>
      <c r="J103" s="1">
        <f>AVERAGE(60, 50, 60)</f>
        <v>56.666666666666664</v>
      </c>
      <c r="K103" s="1" t="s">
        <v>125</v>
      </c>
      <c r="L103" s="1" t="s">
        <v>112</v>
      </c>
      <c r="M103" s="1">
        <v>54.07</v>
      </c>
      <c r="N103" s="1">
        <v>29</v>
      </c>
      <c r="O103" s="1">
        <v>580</v>
      </c>
      <c r="P103" s="1">
        <v>580</v>
      </c>
      <c r="Q103" s="1">
        <v>1556.1</v>
      </c>
      <c r="R103" s="1">
        <v>39.68</v>
      </c>
      <c r="S103" s="1">
        <f t="shared" ref="S103:S104" si="12">Q103-R103</f>
        <v>1516.4199999999998</v>
      </c>
      <c r="X103" s="1" t="s">
        <v>124</v>
      </c>
    </row>
    <row r="104" spans="1:24" ht="14.25" customHeight="1">
      <c r="A104" s="4">
        <v>44377</v>
      </c>
      <c r="B104" s="1" t="s">
        <v>10</v>
      </c>
      <c r="C104" s="1">
        <v>1</v>
      </c>
      <c r="D104" s="1" t="s">
        <v>114</v>
      </c>
      <c r="E104" s="1">
        <v>47.3</v>
      </c>
      <c r="F104" s="1">
        <v>2.9849999999999999</v>
      </c>
      <c r="H104" s="1">
        <v>61</v>
      </c>
      <c r="I104" s="1" t="s">
        <v>125</v>
      </c>
      <c r="K104" s="1" t="s">
        <v>125</v>
      </c>
      <c r="L104" s="1" t="s">
        <v>112</v>
      </c>
      <c r="M104" s="1">
        <v>20.3</v>
      </c>
      <c r="N104" s="1">
        <v>94</v>
      </c>
      <c r="O104" s="1">
        <v>588</v>
      </c>
      <c r="P104" s="1">
        <v>595</v>
      </c>
      <c r="Q104" s="1">
        <v>2940.18</v>
      </c>
      <c r="R104" s="1">
        <v>40.83</v>
      </c>
      <c r="S104" s="1">
        <f t="shared" si="12"/>
        <v>2899.35</v>
      </c>
    </row>
    <row r="105" spans="1:24" ht="14.25" customHeight="1">
      <c r="A105" s="4">
        <v>44377</v>
      </c>
      <c r="B105" s="1" t="s">
        <v>10</v>
      </c>
      <c r="C105" s="1">
        <v>2</v>
      </c>
      <c r="D105" s="1" t="s">
        <v>114</v>
      </c>
      <c r="E105" s="1">
        <v>21.3</v>
      </c>
      <c r="F105" s="1">
        <v>2.161</v>
      </c>
      <c r="H105" s="1">
        <v>65</v>
      </c>
    </row>
    <row r="106" spans="1:24" ht="14.25" customHeight="1">
      <c r="A106" s="4">
        <v>44377</v>
      </c>
      <c r="B106" s="1" t="s">
        <v>10</v>
      </c>
      <c r="C106" s="1">
        <v>3</v>
      </c>
      <c r="D106" s="1" t="s">
        <v>114</v>
      </c>
      <c r="E106" s="1">
        <v>7.7</v>
      </c>
      <c r="F106" s="1">
        <v>1.776</v>
      </c>
      <c r="H106" s="1">
        <v>65</v>
      </c>
    </row>
    <row r="107" spans="1:24" ht="14.25" customHeight="1">
      <c r="A107" s="4">
        <v>44377</v>
      </c>
      <c r="B107" s="1" t="s">
        <v>10</v>
      </c>
      <c r="C107" s="1">
        <v>4</v>
      </c>
      <c r="D107" s="1" t="s">
        <v>114</v>
      </c>
      <c r="E107" s="1">
        <v>22.4</v>
      </c>
      <c r="F107" s="1">
        <v>2.1859999999999999</v>
      </c>
      <c r="H107" s="1">
        <v>62</v>
      </c>
      <c r="I107" s="1" t="s">
        <v>125</v>
      </c>
      <c r="K107" s="1" t="s">
        <v>125</v>
      </c>
      <c r="L107" s="1" t="s">
        <v>115</v>
      </c>
      <c r="M107" s="1">
        <v>16.05</v>
      </c>
      <c r="N107" s="1">
        <v>89.5</v>
      </c>
      <c r="Q107" s="1">
        <v>2620.36</v>
      </c>
      <c r="R107" s="1">
        <v>39.99</v>
      </c>
      <c r="S107" s="1">
        <f>Q107-R104</f>
        <v>2579.5300000000002</v>
      </c>
    </row>
    <row r="108" spans="1:24" ht="14.25" customHeight="1">
      <c r="A108" s="4">
        <v>44377</v>
      </c>
      <c r="B108" s="1" t="s">
        <v>10</v>
      </c>
      <c r="C108" s="1">
        <v>5</v>
      </c>
      <c r="D108" s="1" t="s">
        <v>114</v>
      </c>
      <c r="E108" s="1">
        <v>38.5</v>
      </c>
      <c r="F108" s="1">
        <v>2.637</v>
      </c>
      <c r="H108" s="1">
        <v>67</v>
      </c>
    </row>
    <row r="109" spans="1:24" ht="14.25" customHeight="1">
      <c r="A109" s="4">
        <v>44377</v>
      </c>
      <c r="B109" s="1" t="s">
        <v>10</v>
      </c>
      <c r="C109" s="1">
        <v>6</v>
      </c>
      <c r="D109" s="1" t="s">
        <v>114</v>
      </c>
      <c r="E109" s="1">
        <v>12.3</v>
      </c>
      <c r="F109" s="1">
        <v>1.9339999999999999</v>
      </c>
      <c r="H109" s="1">
        <v>65</v>
      </c>
      <c r="I109" s="1" t="s">
        <v>125</v>
      </c>
      <c r="K109" s="1" t="s">
        <v>125</v>
      </c>
      <c r="L109" s="1" t="s">
        <v>115</v>
      </c>
      <c r="M109" s="1">
        <v>52.48</v>
      </c>
      <c r="N109" s="1">
        <v>85.5</v>
      </c>
      <c r="O109" s="1">
        <v>598</v>
      </c>
      <c r="P109" s="1">
        <v>596</v>
      </c>
      <c r="Q109" s="1">
        <v>2804.62</v>
      </c>
      <c r="R109" s="1">
        <v>40.1</v>
      </c>
      <c r="S109" s="1">
        <f t="shared" ref="S109:S110" si="13">Q109-R109</f>
        <v>2764.52</v>
      </c>
    </row>
    <row r="110" spans="1:24" ht="14.25" customHeight="1">
      <c r="A110" s="4">
        <v>44392</v>
      </c>
      <c r="B110" s="1" t="s">
        <v>31</v>
      </c>
      <c r="C110" s="1">
        <v>1</v>
      </c>
      <c r="D110" s="1" t="s">
        <v>121</v>
      </c>
      <c r="E110" s="1">
        <v>42.5</v>
      </c>
      <c r="F110" s="1">
        <v>2.7130000000000001</v>
      </c>
      <c r="H110" s="1">
        <v>66</v>
      </c>
      <c r="I110" s="1" t="s">
        <v>125</v>
      </c>
      <c r="J110" s="1">
        <f>AVERAGE(40, 45, 44)</f>
        <v>43</v>
      </c>
      <c r="K110" s="1" t="s">
        <v>125</v>
      </c>
      <c r="L110" s="1" t="s">
        <v>117</v>
      </c>
      <c r="M110" s="1">
        <v>7.01</v>
      </c>
      <c r="N110" s="1">
        <v>111</v>
      </c>
      <c r="O110" s="1">
        <v>595</v>
      </c>
      <c r="P110" s="1">
        <v>584.603027</v>
      </c>
      <c r="Q110" s="1">
        <v>2712.09</v>
      </c>
      <c r="R110" s="1">
        <v>39.700000000000003</v>
      </c>
      <c r="S110" s="1">
        <f t="shared" si="13"/>
        <v>2672.3900000000003</v>
      </c>
    </row>
    <row r="111" spans="1:24" ht="14.25" customHeight="1">
      <c r="A111" s="4">
        <v>44392</v>
      </c>
      <c r="B111" s="1" t="s">
        <v>31</v>
      </c>
      <c r="C111" s="1">
        <v>2</v>
      </c>
      <c r="D111" s="1" t="s">
        <v>121</v>
      </c>
      <c r="E111" s="1">
        <v>36.200000000000003</v>
      </c>
      <c r="F111" s="1">
        <v>2.5179999999999998</v>
      </c>
      <c r="H111" s="1">
        <v>70</v>
      </c>
    </row>
    <row r="112" spans="1:24" ht="14.25" customHeight="1">
      <c r="A112" s="4">
        <v>44392</v>
      </c>
      <c r="B112" s="1" t="s">
        <v>31</v>
      </c>
      <c r="C112" s="1">
        <v>3</v>
      </c>
      <c r="D112" s="1" t="s">
        <v>121</v>
      </c>
      <c r="E112" s="1">
        <v>36.1</v>
      </c>
      <c r="F112" s="1">
        <v>2.5059999999999998</v>
      </c>
      <c r="H112" s="1">
        <v>71</v>
      </c>
    </row>
    <row r="113" spans="1:24" ht="14.25" customHeight="1">
      <c r="A113" s="4">
        <v>44392</v>
      </c>
      <c r="B113" s="1" t="s">
        <v>31</v>
      </c>
      <c r="C113" s="1">
        <v>4</v>
      </c>
      <c r="D113" s="1" t="s">
        <v>121</v>
      </c>
      <c r="E113" s="1">
        <v>40.1</v>
      </c>
      <c r="F113" s="1">
        <v>2.6309999999999998</v>
      </c>
      <c r="H113" s="1">
        <v>70</v>
      </c>
      <c r="I113" s="1" t="s">
        <v>125</v>
      </c>
      <c r="J113" s="1">
        <f>AVERAGE(30, 28, 34)</f>
        <v>30.666666666666668</v>
      </c>
      <c r="K113" s="1" t="s">
        <v>125</v>
      </c>
      <c r="L113" s="1" t="s">
        <v>117</v>
      </c>
      <c r="M113" s="1">
        <v>40.25</v>
      </c>
      <c r="N113" s="1">
        <v>111</v>
      </c>
      <c r="Q113" s="1">
        <v>2700.05</v>
      </c>
      <c r="R113" s="1">
        <v>40.159999999999997</v>
      </c>
      <c r="S113" s="1">
        <f>Q113-R113</f>
        <v>2659.8900000000003</v>
      </c>
    </row>
    <row r="114" spans="1:24" ht="14.25" customHeight="1">
      <c r="A114" s="4">
        <v>44392</v>
      </c>
      <c r="B114" s="1" t="s">
        <v>31</v>
      </c>
      <c r="C114" s="1">
        <v>5</v>
      </c>
      <c r="D114" s="1" t="s">
        <v>121</v>
      </c>
      <c r="E114" s="1">
        <v>19.899999999999999</v>
      </c>
      <c r="F114" s="1">
        <v>2.0859999999999999</v>
      </c>
      <c r="H114" s="1">
        <v>70</v>
      </c>
    </row>
    <row r="115" spans="1:24" ht="14.25" customHeight="1">
      <c r="A115" s="4">
        <v>44392</v>
      </c>
      <c r="B115" s="1" t="s">
        <v>31</v>
      </c>
      <c r="C115" s="1">
        <v>6</v>
      </c>
      <c r="D115" s="1" t="s">
        <v>121</v>
      </c>
      <c r="E115" s="1">
        <v>32.700000000000003</v>
      </c>
      <c r="F115" s="1">
        <v>2.4180000000000001</v>
      </c>
      <c r="H115" s="1">
        <v>72</v>
      </c>
      <c r="I115" s="1" t="s">
        <v>128</v>
      </c>
      <c r="J115" s="1">
        <f>AVERAGE(26, 24, 24)</f>
        <v>24.666666666666668</v>
      </c>
      <c r="K115" s="1" t="s">
        <v>125</v>
      </c>
      <c r="L115" s="1" t="s">
        <v>117</v>
      </c>
      <c r="M115" s="1">
        <v>34.71</v>
      </c>
      <c r="N115" s="1">
        <v>111</v>
      </c>
      <c r="O115" s="1">
        <v>585</v>
      </c>
      <c r="P115" s="1">
        <v>581.23852499999998</v>
      </c>
      <c r="Q115" s="1">
        <v>2810.71</v>
      </c>
      <c r="R115" s="1">
        <v>39.74</v>
      </c>
      <c r="S115" s="1">
        <f t="shared" ref="S115:S116" si="14">Q115-R115</f>
        <v>2770.9700000000003</v>
      </c>
    </row>
    <row r="116" spans="1:24" ht="14.25" customHeight="1">
      <c r="A116" s="2">
        <v>44398</v>
      </c>
      <c r="B116" s="1" t="s">
        <v>43</v>
      </c>
      <c r="C116" s="1">
        <v>1</v>
      </c>
      <c r="D116" s="1" t="s">
        <v>114</v>
      </c>
      <c r="E116" s="1">
        <v>42.5</v>
      </c>
      <c r="F116" s="1">
        <v>2.7160000000000002</v>
      </c>
      <c r="H116" s="1">
        <v>67</v>
      </c>
      <c r="I116" s="1" t="s">
        <v>125</v>
      </c>
      <c r="J116" s="1">
        <f>AVERAGE(120,116,118)</f>
        <v>118</v>
      </c>
      <c r="K116" s="1" t="s">
        <v>125</v>
      </c>
      <c r="L116" s="1" t="s">
        <v>126</v>
      </c>
      <c r="M116" s="1">
        <f>56.13-39.83</f>
        <v>16.300000000000004</v>
      </c>
      <c r="N116" s="1">
        <v>72</v>
      </c>
      <c r="O116" s="1">
        <v>635</v>
      </c>
      <c r="P116" s="1">
        <v>640.59936500000003</v>
      </c>
      <c r="Q116" s="1">
        <v>2379.31</v>
      </c>
      <c r="R116" s="1">
        <v>39.909999999999997</v>
      </c>
      <c r="S116" s="1">
        <f t="shared" si="14"/>
        <v>2339.4</v>
      </c>
    </row>
    <row r="117" spans="1:24" ht="14.25" customHeight="1">
      <c r="A117" s="2">
        <v>44398</v>
      </c>
      <c r="B117" s="1" t="s">
        <v>43</v>
      </c>
      <c r="C117" s="1">
        <v>2</v>
      </c>
      <c r="D117" s="1" t="s">
        <v>114</v>
      </c>
      <c r="E117" s="1">
        <v>36.700000000000003</v>
      </c>
      <c r="F117" s="1">
        <v>2.524</v>
      </c>
      <c r="H117" s="1">
        <v>66</v>
      </c>
    </row>
    <row r="118" spans="1:24" ht="14.25" customHeight="1">
      <c r="A118" s="2">
        <v>44398</v>
      </c>
      <c r="B118" s="1" t="s">
        <v>43</v>
      </c>
      <c r="C118" s="1">
        <v>3</v>
      </c>
      <c r="D118" s="1" t="s">
        <v>114</v>
      </c>
      <c r="E118" s="1">
        <v>45.2</v>
      </c>
      <c r="F118" s="1">
        <v>2.8079999999999998</v>
      </c>
      <c r="H118" s="1">
        <v>65</v>
      </c>
    </row>
    <row r="119" spans="1:24" ht="14.25" customHeight="1">
      <c r="A119" s="2">
        <v>44398</v>
      </c>
      <c r="B119" s="1" t="s">
        <v>43</v>
      </c>
      <c r="C119" s="1">
        <v>4</v>
      </c>
      <c r="D119" s="1" t="s">
        <v>114</v>
      </c>
      <c r="E119" s="1">
        <v>33.1</v>
      </c>
      <c r="F119" s="1">
        <v>2.4140000000000001</v>
      </c>
      <c r="H119" s="1">
        <v>69</v>
      </c>
      <c r="I119" s="1" t="s">
        <v>125</v>
      </c>
      <c r="J119" s="1">
        <f>AVERAGE(112,128,108)</f>
        <v>116</v>
      </c>
      <c r="K119" s="1" t="s">
        <v>125</v>
      </c>
      <c r="L119" s="1" t="s">
        <v>126</v>
      </c>
      <c r="M119" s="1">
        <f>72.06-39.82</f>
        <v>32.24</v>
      </c>
      <c r="N119" s="1">
        <v>46.5</v>
      </c>
      <c r="Q119" s="1">
        <v>2043.35</v>
      </c>
      <c r="R119" s="1">
        <v>40.14</v>
      </c>
      <c r="S119" s="1">
        <f>Q119-R119</f>
        <v>2003.2099999999998</v>
      </c>
    </row>
    <row r="120" spans="1:24" ht="14.25" customHeight="1">
      <c r="A120" s="2">
        <v>44398</v>
      </c>
      <c r="B120" s="1" t="s">
        <v>43</v>
      </c>
      <c r="C120" s="1">
        <v>5</v>
      </c>
      <c r="D120" s="1" t="s">
        <v>114</v>
      </c>
      <c r="E120" s="1">
        <v>34.299999999999997</v>
      </c>
      <c r="F120" s="1">
        <v>2.4649999999999999</v>
      </c>
      <c r="H120" s="1">
        <v>66</v>
      </c>
    </row>
    <row r="121" spans="1:24" ht="14.25" customHeight="1">
      <c r="A121" s="2">
        <v>44398</v>
      </c>
      <c r="B121" s="1" t="s">
        <v>43</v>
      </c>
      <c r="C121" s="1">
        <v>6</v>
      </c>
      <c r="D121" s="1" t="s">
        <v>114</v>
      </c>
      <c r="E121" s="1">
        <v>39</v>
      </c>
      <c r="F121" s="1">
        <v>2.6030000000000002</v>
      </c>
      <c r="H121" s="1">
        <v>65</v>
      </c>
      <c r="I121" s="1" t="s">
        <v>125</v>
      </c>
      <c r="J121" s="1">
        <f>AVERAGE(114,120,130)</f>
        <v>121.33333333333333</v>
      </c>
      <c r="K121" s="1" t="s">
        <v>125</v>
      </c>
      <c r="L121" s="1" t="s">
        <v>126</v>
      </c>
      <c r="M121" s="1">
        <f>58.68-39.74</f>
        <v>18.939999999999998</v>
      </c>
      <c r="N121" s="1">
        <v>85</v>
      </c>
      <c r="O121" s="1">
        <v>637</v>
      </c>
      <c r="P121" s="1">
        <v>636.03320299999996</v>
      </c>
      <c r="Q121" s="1">
        <v>1880.34</v>
      </c>
      <c r="R121" s="1">
        <v>39.770000000000003</v>
      </c>
      <c r="S121" s="1">
        <f t="shared" ref="S121:S122" si="15">Q121-R121</f>
        <v>1840.57</v>
      </c>
    </row>
    <row r="122" spans="1:24" ht="14.25" customHeight="1">
      <c r="A122" s="4">
        <v>44391</v>
      </c>
      <c r="B122" s="1" t="s">
        <v>9</v>
      </c>
      <c r="C122" s="1">
        <v>1</v>
      </c>
      <c r="D122" s="1" t="s">
        <v>114</v>
      </c>
      <c r="E122" s="1">
        <v>37.4</v>
      </c>
      <c r="F122" s="1">
        <v>2.5579999999999998</v>
      </c>
      <c r="H122" s="1">
        <v>72</v>
      </c>
      <c r="I122" s="1" t="s">
        <v>125</v>
      </c>
      <c r="J122" s="1">
        <f>AVERAGE(16, 30, 26)</f>
        <v>24</v>
      </c>
      <c r="K122" s="1" t="s">
        <v>125</v>
      </c>
      <c r="L122" s="1" t="s">
        <v>119</v>
      </c>
      <c r="M122" s="1">
        <v>9.5399999999999991</v>
      </c>
      <c r="N122" s="1">
        <v>111</v>
      </c>
      <c r="O122" s="1">
        <v>593</v>
      </c>
      <c r="P122" s="1">
        <v>596.37914999999998</v>
      </c>
      <c r="Q122" s="1">
        <v>2553.0500000000002</v>
      </c>
      <c r="R122" s="1">
        <v>40</v>
      </c>
      <c r="S122" s="1">
        <f t="shared" si="15"/>
        <v>2513.0500000000002</v>
      </c>
      <c r="X122" s="1" t="s">
        <v>127</v>
      </c>
    </row>
    <row r="123" spans="1:24" ht="14.25" customHeight="1">
      <c r="A123" s="4">
        <v>44391</v>
      </c>
      <c r="B123" s="1" t="s">
        <v>9</v>
      </c>
      <c r="C123" s="1">
        <v>2</v>
      </c>
      <c r="D123" s="1" t="s">
        <v>114</v>
      </c>
      <c r="E123" s="1">
        <v>37.6</v>
      </c>
      <c r="F123" s="1">
        <v>2.5310000000000001</v>
      </c>
      <c r="H123" s="1">
        <v>70</v>
      </c>
    </row>
    <row r="124" spans="1:24" ht="14.25" customHeight="1">
      <c r="A124" s="4">
        <v>44391</v>
      </c>
      <c r="B124" s="1" t="s">
        <v>9</v>
      </c>
      <c r="C124" s="1">
        <v>3</v>
      </c>
      <c r="D124" s="1" t="s">
        <v>114</v>
      </c>
      <c r="E124" s="1">
        <v>41.8</v>
      </c>
      <c r="F124" s="1">
        <v>2.6819999999999999</v>
      </c>
      <c r="H124" s="1">
        <v>70</v>
      </c>
    </row>
    <row r="125" spans="1:24" ht="14.25" customHeight="1">
      <c r="A125" s="4">
        <v>44391</v>
      </c>
      <c r="B125" s="1" t="s">
        <v>9</v>
      </c>
      <c r="C125" s="1">
        <v>4</v>
      </c>
      <c r="D125" s="1" t="s">
        <v>114</v>
      </c>
      <c r="E125" s="1">
        <v>44.6</v>
      </c>
      <c r="F125" s="1">
        <v>2.7839999999999998</v>
      </c>
      <c r="H125" s="1">
        <v>70</v>
      </c>
      <c r="I125" s="1" t="s">
        <v>125</v>
      </c>
      <c r="J125" s="1">
        <f>AVERAGE(40, 44, 50)</f>
        <v>44.666666666666664</v>
      </c>
      <c r="K125" s="1" t="s">
        <v>125</v>
      </c>
      <c r="L125" s="1" t="s">
        <v>117</v>
      </c>
      <c r="M125" s="1">
        <v>8.59</v>
      </c>
      <c r="N125" s="1">
        <v>91</v>
      </c>
      <c r="Q125" s="1">
        <v>2117.9499999999998</v>
      </c>
      <c r="R125" s="1">
        <v>39.83</v>
      </c>
      <c r="S125" s="1">
        <f>Q125-R125</f>
        <v>2078.12</v>
      </c>
    </row>
    <row r="126" spans="1:24" ht="14.25" customHeight="1">
      <c r="A126" s="4">
        <v>44391</v>
      </c>
      <c r="B126" s="1" t="s">
        <v>9</v>
      </c>
      <c r="C126" s="1">
        <v>5</v>
      </c>
      <c r="D126" s="1" t="s">
        <v>114</v>
      </c>
      <c r="E126" s="1">
        <v>48.3</v>
      </c>
      <c r="F126" s="1">
        <v>2.923</v>
      </c>
      <c r="H126" s="1">
        <v>65</v>
      </c>
    </row>
    <row r="127" spans="1:24" ht="14.25" customHeight="1">
      <c r="A127" s="4">
        <v>44391</v>
      </c>
      <c r="B127" s="1" t="s">
        <v>9</v>
      </c>
      <c r="C127" s="1">
        <v>6</v>
      </c>
      <c r="D127" s="1" t="s">
        <v>114</v>
      </c>
      <c r="E127" s="1">
        <v>39.299999999999997</v>
      </c>
      <c r="F127" s="1">
        <v>2.6120000000000001</v>
      </c>
      <c r="H127" s="1">
        <v>69</v>
      </c>
      <c r="I127" s="1" t="s">
        <v>125</v>
      </c>
      <c r="J127" s="1">
        <f>AVERAGE(34, 36, 34)</f>
        <v>34.666666666666664</v>
      </c>
      <c r="K127" s="1" t="s">
        <v>125</v>
      </c>
      <c r="L127" s="1" t="s">
        <v>117</v>
      </c>
      <c r="M127" s="1">
        <v>31.63</v>
      </c>
      <c r="N127" s="1">
        <v>111</v>
      </c>
      <c r="O127" s="1">
        <v>590</v>
      </c>
      <c r="P127" s="1">
        <v>596.37914999999998</v>
      </c>
      <c r="Q127" s="1">
        <v>2698.45</v>
      </c>
      <c r="R127" s="1">
        <v>40.83</v>
      </c>
      <c r="S127" s="1">
        <f t="shared" ref="S127:S128" si="16">Q127-R127</f>
        <v>2657.62</v>
      </c>
    </row>
    <row r="128" spans="1:24" ht="14.25" customHeight="1">
      <c r="A128" s="2">
        <v>44397</v>
      </c>
      <c r="B128" s="1" t="s">
        <v>15</v>
      </c>
      <c r="C128" s="1">
        <v>1</v>
      </c>
      <c r="D128" s="1" t="s">
        <v>114</v>
      </c>
      <c r="E128" s="1">
        <v>54.4</v>
      </c>
      <c r="F128" s="1">
        <v>3.3820000000000001</v>
      </c>
      <c r="H128" s="1">
        <v>69</v>
      </c>
      <c r="I128" s="1" t="s">
        <v>128</v>
      </c>
      <c r="J128" s="1">
        <f>AVERAGE(70,82,90)</f>
        <v>80.666666666666671</v>
      </c>
      <c r="K128" s="1" t="s">
        <v>128</v>
      </c>
      <c r="L128" s="1" t="s">
        <v>129</v>
      </c>
      <c r="M128" s="1">
        <f>95.27-39.81</f>
        <v>55.459999999999994</v>
      </c>
      <c r="N128" s="1">
        <v>71</v>
      </c>
      <c r="O128" s="1">
        <v>590</v>
      </c>
      <c r="P128" s="1">
        <v>586.28515600000003</v>
      </c>
      <c r="Q128" s="1">
        <v>2286.33</v>
      </c>
      <c r="R128" s="1">
        <v>39.770000000000003</v>
      </c>
      <c r="S128" s="1">
        <f t="shared" si="16"/>
        <v>2246.56</v>
      </c>
      <c r="X128" s="1" t="s">
        <v>130</v>
      </c>
    </row>
    <row r="129" spans="1:24" ht="14.25" customHeight="1">
      <c r="A129" s="2">
        <v>44397</v>
      </c>
      <c r="B129" s="1" t="s">
        <v>15</v>
      </c>
      <c r="C129" s="1">
        <v>2</v>
      </c>
      <c r="D129" s="1" t="s">
        <v>114</v>
      </c>
      <c r="E129" s="1">
        <v>51.8</v>
      </c>
      <c r="F129" s="1">
        <v>3.2330000000000001</v>
      </c>
      <c r="H129" s="1">
        <v>65</v>
      </c>
    </row>
    <row r="130" spans="1:24" ht="14.25" customHeight="1">
      <c r="A130" s="2">
        <v>44397</v>
      </c>
      <c r="B130" s="1" t="s">
        <v>15</v>
      </c>
      <c r="C130" s="1">
        <v>3</v>
      </c>
      <c r="D130" s="1" t="s">
        <v>114</v>
      </c>
      <c r="E130" s="1">
        <v>42</v>
      </c>
      <c r="F130" s="1">
        <v>2.7559999999999998</v>
      </c>
      <c r="H130" s="1">
        <v>66</v>
      </c>
    </row>
    <row r="131" spans="1:24" ht="14.25" customHeight="1">
      <c r="A131" s="2">
        <v>44397</v>
      </c>
      <c r="B131" s="1" t="s">
        <v>15</v>
      </c>
      <c r="C131" s="1">
        <v>4</v>
      </c>
      <c r="D131" s="1" t="s">
        <v>114</v>
      </c>
      <c r="E131" s="1">
        <v>40.29</v>
      </c>
      <c r="F131" s="1">
        <v>2.7570000000000001</v>
      </c>
      <c r="H131" s="1">
        <v>70</v>
      </c>
      <c r="I131" s="1" t="s">
        <v>125</v>
      </c>
      <c r="J131" s="1">
        <f>AVERAGE(70, 76, 72)</f>
        <v>72.666666666666671</v>
      </c>
      <c r="K131" s="1" t="s">
        <v>125</v>
      </c>
      <c r="L131" s="1" t="s">
        <v>129</v>
      </c>
      <c r="M131" s="1">
        <f>82.03-39.96</f>
        <v>42.07</v>
      </c>
      <c r="N131" s="1">
        <v>88</v>
      </c>
      <c r="Q131" s="1">
        <v>2438.64</v>
      </c>
      <c r="R131" s="1">
        <v>39.68</v>
      </c>
      <c r="S131" s="1">
        <f>Q131-R131</f>
        <v>2398.96</v>
      </c>
    </row>
    <row r="132" spans="1:24" ht="14.25" customHeight="1">
      <c r="A132" s="2">
        <v>44397</v>
      </c>
      <c r="B132" s="1" t="s">
        <v>15</v>
      </c>
      <c r="C132" s="1">
        <v>5</v>
      </c>
      <c r="D132" s="1" t="s">
        <v>114</v>
      </c>
      <c r="E132" s="1">
        <v>41.9</v>
      </c>
      <c r="F132" s="1">
        <v>2.7610000000000001</v>
      </c>
      <c r="H132" s="1">
        <v>65</v>
      </c>
    </row>
    <row r="133" spans="1:24" ht="14.25" customHeight="1">
      <c r="A133" s="2">
        <v>44397</v>
      </c>
      <c r="B133" s="1" t="s">
        <v>15</v>
      </c>
      <c r="C133" s="1">
        <v>6</v>
      </c>
      <c r="D133" s="1" t="s">
        <v>114</v>
      </c>
      <c r="E133" s="1">
        <v>43.5</v>
      </c>
      <c r="F133" s="1">
        <v>2.82</v>
      </c>
      <c r="H133" s="1">
        <v>65</v>
      </c>
      <c r="I133" s="1" t="s">
        <v>125</v>
      </c>
      <c r="J133" s="1">
        <f>AVERAGE(80,60,70)</f>
        <v>70</v>
      </c>
      <c r="K133" s="1" t="s">
        <v>125</v>
      </c>
      <c r="L133" s="1" t="s">
        <v>126</v>
      </c>
      <c r="M133" s="1">
        <f>59.03-39.74</f>
        <v>19.29</v>
      </c>
      <c r="N133" s="1">
        <v>90.5</v>
      </c>
      <c r="O133" s="1">
        <v>588</v>
      </c>
      <c r="P133" s="1">
        <v>586.76586899999995</v>
      </c>
      <c r="Q133" s="1">
        <v>1871.92</v>
      </c>
      <c r="R133" s="1">
        <v>40.19</v>
      </c>
      <c r="S133" s="1">
        <f t="shared" ref="S133:S134" si="17">Q133-R133</f>
        <v>1831.73</v>
      </c>
    </row>
    <row r="134" spans="1:24" ht="14.25" customHeight="1">
      <c r="A134" s="2">
        <v>44398</v>
      </c>
      <c r="B134" s="1" t="s">
        <v>34</v>
      </c>
      <c r="C134" s="1">
        <v>1</v>
      </c>
      <c r="D134" s="1" t="s">
        <v>121</v>
      </c>
      <c r="E134" s="1">
        <v>13.7</v>
      </c>
      <c r="F134" s="1">
        <v>1.927</v>
      </c>
      <c r="H134" s="1">
        <v>72</v>
      </c>
      <c r="I134" s="1" t="s">
        <v>125</v>
      </c>
      <c r="J134" s="1">
        <v>0</v>
      </c>
      <c r="K134" s="1" t="s">
        <v>125</v>
      </c>
      <c r="L134" s="1" t="s">
        <v>131</v>
      </c>
      <c r="M134" s="1">
        <f>56.4-39.91</f>
        <v>16.490000000000002</v>
      </c>
      <c r="N134" s="1">
        <v>111</v>
      </c>
      <c r="O134" s="1">
        <v>646</v>
      </c>
      <c r="P134" s="1">
        <v>644.92529300000001</v>
      </c>
      <c r="Q134" s="1">
        <v>2758.11</v>
      </c>
      <c r="R134" s="1">
        <v>39.82</v>
      </c>
      <c r="S134" s="1">
        <f t="shared" si="17"/>
        <v>2718.29</v>
      </c>
      <c r="X134" s="1" t="s">
        <v>132</v>
      </c>
    </row>
    <row r="135" spans="1:24" ht="14.25" customHeight="1">
      <c r="A135" s="2">
        <v>44398</v>
      </c>
      <c r="B135" s="1" t="s">
        <v>34</v>
      </c>
      <c r="C135" s="1">
        <v>2</v>
      </c>
      <c r="D135" s="1" t="s">
        <v>121</v>
      </c>
      <c r="E135" s="1">
        <v>18.3</v>
      </c>
      <c r="F135" s="1">
        <v>2.0550000000000002</v>
      </c>
      <c r="H135" s="1">
        <v>70</v>
      </c>
    </row>
    <row r="136" spans="1:24" ht="14.25" customHeight="1">
      <c r="A136" s="2">
        <v>44398</v>
      </c>
      <c r="B136" s="1" t="s">
        <v>34</v>
      </c>
      <c r="C136" s="1">
        <v>3</v>
      </c>
      <c r="D136" s="1" t="s">
        <v>121</v>
      </c>
      <c r="E136" s="1">
        <v>7.6</v>
      </c>
      <c r="F136" s="1">
        <v>1.752</v>
      </c>
      <c r="H136" s="1">
        <v>73</v>
      </c>
    </row>
    <row r="137" spans="1:24" ht="14.25" customHeight="1">
      <c r="A137" s="2">
        <v>44398</v>
      </c>
      <c r="B137" s="1" t="s">
        <v>34</v>
      </c>
      <c r="C137" s="1">
        <v>4</v>
      </c>
      <c r="D137" s="1" t="s">
        <v>121</v>
      </c>
      <c r="E137" s="1">
        <v>13.1</v>
      </c>
      <c r="F137" s="1">
        <v>1.903</v>
      </c>
      <c r="H137" s="1">
        <v>72</v>
      </c>
      <c r="I137" s="1" t="s">
        <v>125</v>
      </c>
      <c r="J137" s="1">
        <v>0</v>
      </c>
      <c r="K137" s="1" t="s">
        <v>125</v>
      </c>
      <c r="L137" s="1" t="s">
        <v>131</v>
      </c>
      <c r="M137" s="1">
        <f>47.88-39.73</f>
        <v>8.1500000000000057</v>
      </c>
      <c r="N137" s="1">
        <v>111</v>
      </c>
      <c r="Q137" s="1">
        <v>2834.69</v>
      </c>
      <c r="R137" s="1">
        <v>39.69</v>
      </c>
      <c r="S137" s="1">
        <f>Q137-R137</f>
        <v>2795</v>
      </c>
    </row>
    <row r="138" spans="1:24" ht="14.25" customHeight="1">
      <c r="A138" s="2">
        <v>44398</v>
      </c>
      <c r="B138" s="1" t="s">
        <v>34</v>
      </c>
      <c r="C138" s="1">
        <v>5</v>
      </c>
      <c r="D138" s="1" t="s">
        <v>121</v>
      </c>
      <c r="E138" s="1">
        <v>34.6</v>
      </c>
      <c r="F138" s="1">
        <v>2.4489999999999998</v>
      </c>
      <c r="H138" s="1">
        <v>70</v>
      </c>
    </row>
    <row r="139" spans="1:24" ht="14.25" customHeight="1">
      <c r="A139" s="2">
        <v>44398</v>
      </c>
      <c r="B139" s="1" t="s">
        <v>34</v>
      </c>
      <c r="C139" s="1">
        <v>6</v>
      </c>
      <c r="D139" s="1" t="s">
        <v>121</v>
      </c>
      <c r="E139" s="1">
        <v>14.9</v>
      </c>
      <c r="F139" s="1">
        <v>1.9390000000000001</v>
      </c>
      <c r="H139" s="1">
        <v>75</v>
      </c>
      <c r="I139" s="1" t="s">
        <v>128</v>
      </c>
      <c r="J139" s="1">
        <v>0</v>
      </c>
      <c r="K139" s="1" t="s">
        <v>125</v>
      </c>
      <c r="L139" s="1" t="s">
        <v>126</v>
      </c>
      <c r="M139" s="1">
        <f>87.25-39.87</f>
        <v>47.38</v>
      </c>
      <c r="N139" s="1">
        <v>35</v>
      </c>
      <c r="O139" s="1">
        <v>644</v>
      </c>
      <c r="P139" s="1">
        <v>641.80102499999998</v>
      </c>
      <c r="Q139" s="1">
        <v>3006.16</v>
      </c>
      <c r="R139" s="1">
        <v>39.6</v>
      </c>
      <c r="S139" s="1">
        <f t="shared" ref="S139:S140" si="18">Q139-R139</f>
        <v>2966.56</v>
      </c>
    </row>
    <row r="140" spans="1:24" ht="14.25" customHeight="1">
      <c r="A140" s="4">
        <v>44396</v>
      </c>
      <c r="B140" s="1" t="s">
        <v>16</v>
      </c>
      <c r="C140" s="1">
        <v>1</v>
      </c>
      <c r="D140" s="1" t="s">
        <v>114</v>
      </c>
      <c r="E140" s="1">
        <v>30.8</v>
      </c>
      <c r="F140" s="1">
        <v>2.355</v>
      </c>
      <c r="H140" s="1">
        <v>65</v>
      </c>
      <c r="I140" s="1" t="s">
        <v>125</v>
      </c>
      <c r="J140" s="1">
        <f>AVERAGE(40, 36, 40)</f>
        <v>38.666666666666664</v>
      </c>
      <c r="K140" s="1" t="s">
        <v>125</v>
      </c>
      <c r="L140" s="1" t="s">
        <v>131</v>
      </c>
      <c r="M140" s="1">
        <f>91-40.48</f>
        <v>50.52</v>
      </c>
      <c r="N140" s="1">
        <v>74.5</v>
      </c>
      <c r="O140" s="1">
        <v>594</v>
      </c>
      <c r="P140" s="1">
        <v>588.68847700000003</v>
      </c>
      <c r="Q140" s="1">
        <v>2219.09</v>
      </c>
      <c r="R140" s="1">
        <v>39.51</v>
      </c>
      <c r="S140" s="1">
        <f t="shared" si="18"/>
        <v>2179.58</v>
      </c>
    </row>
    <row r="141" spans="1:24" ht="14.25" customHeight="1">
      <c r="A141" s="4">
        <v>44396</v>
      </c>
      <c r="B141" s="1" t="s">
        <v>16</v>
      </c>
      <c r="C141" s="1">
        <v>2</v>
      </c>
      <c r="D141" s="1" t="s">
        <v>114</v>
      </c>
      <c r="E141" s="1">
        <v>39.9</v>
      </c>
      <c r="F141" s="1">
        <v>2.63</v>
      </c>
      <c r="H141" s="1">
        <v>70</v>
      </c>
    </row>
    <row r="142" spans="1:24" ht="14.25" customHeight="1">
      <c r="A142" s="4">
        <v>44396</v>
      </c>
      <c r="B142" s="1" t="s">
        <v>16</v>
      </c>
      <c r="C142" s="1">
        <v>3</v>
      </c>
      <c r="D142" s="1" t="s">
        <v>114</v>
      </c>
      <c r="E142" s="1">
        <v>15.9</v>
      </c>
      <c r="F142" s="1">
        <v>1.954</v>
      </c>
      <c r="H142" s="1">
        <v>67</v>
      </c>
    </row>
    <row r="143" spans="1:24" ht="14.25" customHeight="1">
      <c r="A143" s="4">
        <v>44396</v>
      </c>
      <c r="B143" s="1" t="s">
        <v>16</v>
      </c>
      <c r="C143" s="1">
        <v>4</v>
      </c>
      <c r="D143" s="1" t="s">
        <v>114</v>
      </c>
      <c r="E143" s="1">
        <v>39.799999999999997</v>
      </c>
      <c r="F143" s="1">
        <v>2.617</v>
      </c>
      <c r="H143" s="1">
        <v>64</v>
      </c>
      <c r="I143" s="1" t="s">
        <v>125</v>
      </c>
      <c r="J143" s="1">
        <f>AVERAGE(38, 40, 40)</f>
        <v>39.333333333333336</v>
      </c>
      <c r="K143" s="1" t="s">
        <v>125</v>
      </c>
      <c r="L143" s="1" t="s">
        <v>133</v>
      </c>
      <c r="M143" s="1">
        <f>48.92-39.79</f>
        <v>9.1300000000000026</v>
      </c>
      <c r="N143" s="1">
        <v>111</v>
      </c>
      <c r="Q143" s="1">
        <v>2395.85</v>
      </c>
      <c r="R143" s="1">
        <v>39.65</v>
      </c>
      <c r="S143" s="1">
        <f>Q143-R143</f>
        <v>2356.1999999999998</v>
      </c>
    </row>
    <row r="144" spans="1:24" ht="14.25" customHeight="1">
      <c r="A144" s="4">
        <v>44396</v>
      </c>
      <c r="B144" s="1" t="s">
        <v>16</v>
      </c>
      <c r="C144" s="1">
        <v>5</v>
      </c>
      <c r="D144" s="1" t="s">
        <v>114</v>
      </c>
      <c r="E144" s="1">
        <v>25.8</v>
      </c>
      <c r="F144" s="1">
        <v>2.2189999999999999</v>
      </c>
      <c r="H144" s="1">
        <v>65</v>
      </c>
    </row>
    <row r="145" spans="1:24" ht="14.25" customHeight="1">
      <c r="A145" s="4">
        <v>44396</v>
      </c>
      <c r="B145" s="1" t="s">
        <v>16</v>
      </c>
      <c r="C145" s="1">
        <v>6</v>
      </c>
      <c r="D145" s="1" t="s">
        <v>114</v>
      </c>
      <c r="E145" s="1">
        <v>14.3</v>
      </c>
      <c r="F145" s="1">
        <v>1.9159999999999999</v>
      </c>
      <c r="H145" s="1">
        <v>69</v>
      </c>
      <c r="I145" s="1" t="s">
        <v>125</v>
      </c>
      <c r="J145" s="1">
        <v>0</v>
      </c>
      <c r="K145" s="1" t="s">
        <v>125</v>
      </c>
      <c r="L145" s="1" t="s">
        <v>131</v>
      </c>
      <c r="M145" s="1">
        <f>50.76-39.63</f>
        <v>11.129999999999995</v>
      </c>
      <c r="N145" s="1">
        <v>111</v>
      </c>
      <c r="O145" s="1">
        <v>590</v>
      </c>
      <c r="P145" s="1">
        <v>590.61108400000001</v>
      </c>
      <c r="Q145" s="1">
        <v>2640</v>
      </c>
      <c r="R145" s="1">
        <v>40.409999999999997</v>
      </c>
      <c r="S145" s="1">
        <f t="shared" ref="S145:S146" si="19">Q145-R145</f>
        <v>2599.59</v>
      </c>
      <c r="X145" s="1" t="s">
        <v>134</v>
      </c>
    </row>
    <row r="146" spans="1:24" ht="14.25" customHeight="1">
      <c r="A146" s="4">
        <v>44403</v>
      </c>
      <c r="B146" s="1" t="s">
        <v>32</v>
      </c>
      <c r="C146" s="1">
        <v>1</v>
      </c>
      <c r="D146" s="1" t="s">
        <v>114</v>
      </c>
      <c r="E146" s="1">
        <v>43.2</v>
      </c>
      <c r="F146" s="1">
        <v>2.7530000000000001</v>
      </c>
      <c r="H146" s="1">
        <v>70</v>
      </c>
      <c r="I146" s="1" t="s">
        <v>128</v>
      </c>
      <c r="J146" s="1">
        <f>AVERAGE(92, 70, 78)</f>
        <v>80</v>
      </c>
      <c r="K146" s="1" t="s">
        <v>125</v>
      </c>
      <c r="L146" s="1" t="s">
        <v>133</v>
      </c>
      <c r="M146" s="1">
        <f>53.35-39.85</f>
        <v>13.5</v>
      </c>
      <c r="N146" s="1">
        <v>95.5</v>
      </c>
      <c r="O146" s="1">
        <v>577</v>
      </c>
      <c r="P146" s="1">
        <v>574.98999000000003</v>
      </c>
      <c r="Q146" s="1">
        <v>2405.9299999999998</v>
      </c>
      <c r="R146" s="1">
        <v>39.78</v>
      </c>
      <c r="S146" s="1">
        <f t="shared" si="19"/>
        <v>2366.1499999999996</v>
      </c>
      <c r="X146" s="1" t="s">
        <v>135</v>
      </c>
    </row>
    <row r="147" spans="1:24" ht="14.25" customHeight="1">
      <c r="A147" s="4">
        <v>44403</v>
      </c>
      <c r="B147" s="1" t="s">
        <v>32</v>
      </c>
      <c r="C147" s="1">
        <v>2</v>
      </c>
      <c r="D147" s="1" t="s">
        <v>114</v>
      </c>
      <c r="E147" s="1">
        <v>16.8</v>
      </c>
      <c r="F147" s="1">
        <v>2.0150000000000001</v>
      </c>
      <c r="H147" s="1">
        <v>70</v>
      </c>
    </row>
    <row r="148" spans="1:24" ht="14.25" customHeight="1">
      <c r="A148" s="4">
        <v>44403</v>
      </c>
      <c r="B148" s="1" t="s">
        <v>32</v>
      </c>
      <c r="C148" s="1">
        <v>3</v>
      </c>
      <c r="D148" s="1" t="s">
        <v>114</v>
      </c>
      <c r="E148" s="1">
        <v>14.4</v>
      </c>
      <c r="F148" s="1">
        <v>1.9450000000000001</v>
      </c>
      <c r="H148" s="1">
        <v>70</v>
      </c>
    </row>
    <row r="149" spans="1:24" ht="14.25" customHeight="1">
      <c r="A149" s="4">
        <v>44403</v>
      </c>
      <c r="B149" s="1" t="s">
        <v>32</v>
      </c>
      <c r="C149" s="1">
        <v>4</v>
      </c>
      <c r="D149" s="1" t="s">
        <v>114</v>
      </c>
      <c r="E149" s="1">
        <v>32.9</v>
      </c>
      <c r="F149" s="1">
        <v>2.4340000000000002</v>
      </c>
      <c r="H149" s="1">
        <v>70</v>
      </c>
      <c r="I149" s="1" t="s">
        <v>128</v>
      </c>
      <c r="J149" s="1">
        <f>AVERAGE(56, 70,70)</f>
        <v>65.333333333333329</v>
      </c>
      <c r="K149" s="1" t="s">
        <v>125</v>
      </c>
      <c r="L149" s="1" t="s">
        <v>133</v>
      </c>
      <c r="M149" s="1">
        <f>48.3-39.85</f>
        <v>8.4499999999999957</v>
      </c>
      <c r="N149" s="1">
        <v>104</v>
      </c>
      <c r="Q149" s="1">
        <v>2435.8200000000002</v>
      </c>
      <c r="R149" s="1">
        <v>40.6</v>
      </c>
      <c r="S149" s="1">
        <f>Q149-R149</f>
        <v>2395.2200000000003</v>
      </c>
      <c r="X149" s="1" t="s">
        <v>136</v>
      </c>
    </row>
    <row r="150" spans="1:24" ht="14.25" customHeight="1">
      <c r="A150" s="4">
        <v>44403</v>
      </c>
      <c r="B150" s="1" t="s">
        <v>32</v>
      </c>
      <c r="C150" s="1">
        <v>5</v>
      </c>
      <c r="D150" s="1" t="s">
        <v>114</v>
      </c>
      <c r="E150" s="1">
        <v>27.8</v>
      </c>
      <c r="F150" s="1">
        <v>2.3109999999999999</v>
      </c>
      <c r="H150" s="1">
        <v>72</v>
      </c>
    </row>
    <row r="151" spans="1:24" ht="14.25" customHeight="1">
      <c r="A151" s="4">
        <v>44403</v>
      </c>
      <c r="B151" s="1" t="s">
        <v>32</v>
      </c>
      <c r="C151" s="1">
        <v>6</v>
      </c>
      <c r="D151" s="1" t="s">
        <v>114</v>
      </c>
      <c r="E151" s="1">
        <v>37.799999999999997</v>
      </c>
      <c r="F151" s="1">
        <v>2.5790000000000002</v>
      </c>
      <c r="H151" s="1">
        <v>72</v>
      </c>
      <c r="I151" s="1" t="s">
        <v>128</v>
      </c>
      <c r="J151" s="1">
        <f>AVERAGE(60, 50, 52)</f>
        <v>54</v>
      </c>
      <c r="K151" s="1" t="s">
        <v>125</v>
      </c>
      <c r="L151" s="1" t="s">
        <v>133</v>
      </c>
      <c r="M151" s="1">
        <f>52.16-39.73</f>
        <v>12.43</v>
      </c>
      <c r="N151" s="1">
        <v>98</v>
      </c>
      <c r="O151" s="1">
        <v>579</v>
      </c>
      <c r="P151" s="1">
        <v>576.19164999999998</v>
      </c>
      <c r="Q151" s="1">
        <v>2185.4</v>
      </c>
      <c r="R151" s="1">
        <v>40.25</v>
      </c>
      <c r="S151" s="1">
        <f t="shared" ref="S151:S152" si="20">Q151-R151</f>
        <v>2145.15</v>
      </c>
    </row>
    <row r="152" spans="1:24" ht="14.25" customHeight="1">
      <c r="A152" s="4">
        <v>44404</v>
      </c>
      <c r="B152" s="1" t="s">
        <v>13</v>
      </c>
      <c r="C152" s="1">
        <v>1</v>
      </c>
      <c r="D152" s="1" t="s">
        <v>114</v>
      </c>
      <c r="E152" s="1">
        <v>51.4</v>
      </c>
      <c r="F152" s="1">
        <v>3.1619999999999999</v>
      </c>
      <c r="H152" s="1">
        <v>70</v>
      </c>
      <c r="I152" s="1" t="s">
        <v>128</v>
      </c>
      <c r="J152" s="1">
        <f>AVERAGE(60, 46, 60)</f>
        <v>55.333333333333336</v>
      </c>
      <c r="K152" s="1" t="s">
        <v>128</v>
      </c>
      <c r="L152" s="1" t="s">
        <v>126</v>
      </c>
      <c r="M152" s="1">
        <f>60.08-40.5</f>
        <v>19.579999999999998</v>
      </c>
      <c r="N152" s="1">
        <v>62</v>
      </c>
      <c r="O152" s="1">
        <v>577</v>
      </c>
      <c r="P152" s="1">
        <v>580.03686500000003</v>
      </c>
      <c r="Q152" s="1">
        <v>2658.7</v>
      </c>
      <c r="R152" s="1">
        <v>39.9</v>
      </c>
      <c r="S152" s="1">
        <f t="shared" si="20"/>
        <v>2618.7999999999997</v>
      </c>
      <c r="X152" s="1" t="s">
        <v>137</v>
      </c>
    </row>
    <row r="153" spans="1:24" ht="14.25" customHeight="1">
      <c r="A153" s="4">
        <v>44404</v>
      </c>
      <c r="B153" s="1" t="s">
        <v>13</v>
      </c>
      <c r="C153" s="1">
        <v>2</v>
      </c>
      <c r="D153" s="1" t="s">
        <v>114</v>
      </c>
      <c r="E153" s="1">
        <v>37.1</v>
      </c>
      <c r="F153" s="1">
        <v>2.536</v>
      </c>
      <c r="H153" s="1">
        <v>70</v>
      </c>
    </row>
    <row r="154" spans="1:24" ht="14.25" customHeight="1">
      <c r="A154" s="4">
        <v>44404</v>
      </c>
      <c r="B154" s="1" t="s">
        <v>13</v>
      </c>
      <c r="C154" s="1">
        <v>3</v>
      </c>
      <c r="D154" s="1" t="s">
        <v>114</v>
      </c>
      <c r="E154" s="1">
        <v>47.9</v>
      </c>
      <c r="F154" s="1">
        <v>2.9329999999999998</v>
      </c>
      <c r="H154" s="1">
        <v>70</v>
      </c>
    </row>
    <row r="155" spans="1:24" ht="14.25" customHeight="1">
      <c r="A155" s="4">
        <v>44404</v>
      </c>
      <c r="B155" s="1" t="s">
        <v>13</v>
      </c>
      <c r="C155" s="1">
        <v>4</v>
      </c>
      <c r="D155" s="1" t="s">
        <v>114</v>
      </c>
      <c r="E155" s="1">
        <v>41.1</v>
      </c>
      <c r="F155" s="1">
        <v>2.7</v>
      </c>
      <c r="H155" s="1">
        <v>72</v>
      </c>
      <c r="I155" s="1" t="s">
        <v>128</v>
      </c>
      <c r="J155" s="1">
        <f>AVERAGE(30, 40, 44)</f>
        <v>38</v>
      </c>
      <c r="K155" s="1" t="s">
        <v>125</v>
      </c>
      <c r="L155" s="1" t="s">
        <v>133</v>
      </c>
      <c r="M155" s="1">
        <f>78.05-40.01</f>
        <v>38.04</v>
      </c>
      <c r="N155" s="1">
        <v>92</v>
      </c>
      <c r="Q155" s="1">
        <v>2317.42</v>
      </c>
      <c r="R155" s="1">
        <v>39.9</v>
      </c>
      <c r="S155" s="1">
        <f>Q155-R155</f>
        <v>2277.52</v>
      </c>
    </row>
    <row r="156" spans="1:24" ht="14.25" customHeight="1">
      <c r="A156" s="4">
        <v>44404</v>
      </c>
      <c r="B156" s="1" t="s">
        <v>13</v>
      </c>
      <c r="C156" s="1">
        <v>5</v>
      </c>
      <c r="D156" s="1" t="s">
        <v>114</v>
      </c>
      <c r="E156" s="1">
        <v>41</v>
      </c>
      <c r="F156" s="1">
        <v>2.6739999999999999</v>
      </c>
      <c r="H156" s="1">
        <v>72</v>
      </c>
    </row>
    <row r="157" spans="1:24" ht="14.25" customHeight="1">
      <c r="A157" s="4">
        <v>44404</v>
      </c>
      <c r="B157" s="1" t="s">
        <v>13</v>
      </c>
      <c r="C157" s="1">
        <v>6</v>
      </c>
      <c r="D157" s="1" t="s">
        <v>114</v>
      </c>
      <c r="E157" s="1">
        <v>49.9</v>
      </c>
      <c r="F157" s="1">
        <v>3.2429999999999999</v>
      </c>
      <c r="H157" s="1">
        <v>75</v>
      </c>
      <c r="I157" s="1" t="s">
        <v>125</v>
      </c>
      <c r="J157" s="1">
        <f>AVERAGE(80, 70, 84)</f>
        <v>78</v>
      </c>
      <c r="K157" s="1" t="s">
        <v>125</v>
      </c>
      <c r="L157" s="1" t="s">
        <v>133</v>
      </c>
      <c r="M157" s="1">
        <f>49.77-39.93</f>
        <v>9.8400000000000034</v>
      </c>
      <c r="N157" s="1">
        <v>80</v>
      </c>
      <c r="O157" s="1">
        <v>579</v>
      </c>
      <c r="P157" s="1">
        <v>578.59472700000003</v>
      </c>
      <c r="Q157" s="1">
        <v>2509.33</v>
      </c>
      <c r="R157" s="1">
        <v>40</v>
      </c>
      <c r="S157" s="1">
        <f t="shared" ref="S157:S164" si="21">Q157-R157</f>
        <v>2469.33</v>
      </c>
    </row>
    <row r="158" spans="1:24" ht="14.25" customHeight="1">
      <c r="A158" s="4">
        <v>44405</v>
      </c>
      <c r="B158" s="1" t="s">
        <v>36</v>
      </c>
      <c r="C158" s="1">
        <v>1</v>
      </c>
      <c r="D158" s="1" t="s">
        <v>114</v>
      </c>
      <c r="E158" s="1">
        <v>43.7</v>
      </c>
      <c r="F158" s="1">
        <v>2.7759999999999998</v>
      </c>
      <c r="H158" s="1">
        <v>75</v>
      </c>
      <c r="I158" s="1" t="s">
        <v>125</v>
      </c>
      <c r="J158" s="1">
        <f>AVERAGE(90, 84, 80)</f>
        <v>84.666666666666671</v>
      </c>
      <c r="K158" s="1" t="s">
        <v>125</v>
      </c>
      <c r="L158" s="1" t="s">
        <v>133</v>
      </c>
      <c r="M158" s="1">
        <f>49.31-39.74</f>
        <v>9.57</v>
      </c>
      <c r="N158" s="1">
        <v>74</v>
      </c>
      <c r="O158" s="1">
        <v>603</v>
      </c>
      <c r="P158" s="1">
        <v>600.94531300000006</v>
      </c>
      <c r="Q158" s="1">
        <v>2519.62</v>
      </c>
      <c r="R158" s="1">
        <v>39.799999999999997</v>
      </c>
      <c r="S158" s="1">
        <f t="shared" si="21"/>
        <v>2479.8199999999997</v>
      </c>
    </row>
    <row r="159" spans="1:24" ht="14.25" customHeight="1">
      <c r="A159" s="4">
        <v>44405</v>
      </c>
      <c r="B159" s="1" t="s">
        <v>36</v>
      </c>
      <c r="C159" s="1">
        <v>2</v>
      </c>
      <c r="D159" s="1" t="s">
        <v>114</v>
      </c>
      <c r="E159" s="1">
        <v>41.1</v>
      </c>
      <c r="F159" s="1">
        <v>2.71</v>
      </c>
      <c r="H159" s="1">
        <v>73</v>
      </c>
      <c r="S159" s="1">
        <f t="shared" si="21"/>
        <v>0</v>
      </c>
    </row>
    <row r="160" spans="1:24" ht="14.25" customHeight="1">
      <c r="A160" s="4">
        <v>44405</v>
      </c>
      <c r="B160" s="1" t="s">
        <v>36</v>
      </c>
      <c r="C160" s="1">
        <v>3</v>
      </c>
      <c r="D160" s="1" t="s">
        <v>114</v>
      </c>
      <c r="E160" s="1">
        <v>52.2</v>
      </c>
      <c r="F160" s="1">
        <v>3.2010000000000001</v>
      </c>
      <c r="H160" s="1">
        <v>73</v>
      </c>
      <c r="S160" s="1">
        <f t="shared" si="21"/>
        <v>0</v>
      </c>
    </row>
    <row r="161" spans="1:24" ht="14.25" customHeight="1">
      <c r="A161" s="4">
        <v>44405</v>
      </c>
      <c r="B161" s="1" t="s">
        <v>36</v>
      </c>
      <c r="C161" s="1">
        <v>4</v>
      </c>
      <c r="D161" s="1" t="s">
        <v>114</v>
      </c>
      <c r="E161" s="1">
        <v>50.4</v>
      </c>
      <c r="F161" s="1">
        <v>3.0379999999999998</v>
      </c>
      <c r="H161" s="1">
        <v>73</v>
      </c>
      <c r="I161" s="1" t="s">
        <v>128</v>
      </c>
      <c r="J161" s="1">
        <f>AVERAGE(130, 110, 112)</f>
        <v>117.33333333333333</v>
      </c>
      <c r="K161" s="1" t="s">
        <v>128</v>
      </c>
      <c r="L161" s="1" t="s">
        <v>126</v>
      </c>
      <c r="M161" s="1">
        <f>48.15-39.64</f>
        <v>8.509999999999998</v>
      </c>
      <c r="N161" s="1">
        <v>53</v>
      </c>
      <c r="Q161" s="1">
        <v>2600.75</v>
      </c>
      <c r="R161" s="1">
        <v>39.56</v>
      </c>
      <c r="S161" s="1">
        <f t="shared" si="21"/>
        <v>2561.19</v>
      </c>
    </row>
    <row r="162" spans="1:24" ht="14.25" customHeight="1">
      <c r="A162" s="4">
        <v>44405</v>
      </c>
      <c r="B162" s="1" t="s">
        <v>36</v>
      </c>
      <c r="C162" s="1">
        <v>5</v>
      </c>
      <c r="D162" s="1" t="s">
        <v>114</v>
      </c>
      <c r="E162" s="1">
        <v>50.9</v>
      </c>
      <c r="F162" s="1">
        <v>3.1</v>
      </c>
      <c r="H162" s="1">
        <v>73</v>
      </c>
      <c r="S162" s="1">
        <f t="shared" si="21"/>
        <v>0</v>
      </c>
    </row>
    <row r="163" spans="1:24" ht="14.25" customHeight="1">
      <c r="A163" s="4">
        <v>44405</v>
      </c>
      <c r="B163" s="1" t="s">
        <v>36</v>
      </c>
      <c r="C163" s="1">
        <v>6</v>
      </c>
      <c r="D163" s="1" t="s">
        <v>114</v>
      </c>
      <c r="E163" s="1">
        <v>41.8</v>
      </c>
      <c r="F163" s="1">
        <v>2.7170000000000001</v>
      </c>
      <c r="H163" s="1">
        <v>73</v>
      </c>
      <c r="I163" s="1" t="s">
        <v>128</v>
      </c>
      <c r="J163" s="1">
        <f>AVERAGE(72, 70, 88)</f>
        <v>76.666666666666671</v>
      </c>
      <c r="K163" s="1" t="s">
        <v>125</v>
      </c>
      <c r="L163" s="1" t="s">
        <v>129</v>
      </c>
      <c r="M163" s="1">
        <f>93-40.8</f>
        <v>52.2</v>
      </c>
      <c r="N163" s="1">
        <v>79</v>
      </c>
      <c r="O163" s="1">
        <v>602</v>
      </c>
      <c r="P163" s="1">
        <v>600.22436500000003</v>
      </c>
      <c r="Q163" s="1">
        <v>2756.19</v>
      </c>
      <c r="R163" s="1">
        <v>39.61</v>
      </c>
      <c r="S163" s="1">
        <f t="shared" si="21"/>
        <v>2716.58</v>
      </c>
    </row>
    <row r="164" spans="1:24" ht="14.25" customHeight="1">
      <c r="A164" s="4">
        <v>44410</v>
      </c>
      <c r="B164" s="1" t="s">
        <v>25</v>
      </c>
      <c r="C164" s="1">
        <v>1</v>
      </c>
      <c r="D164" s="1" t="s">
        <v>114</v>
      </c>
      <c r="E164" s="1">
        <v>34.1</v>
      </c>
      <c r="F164" s="1">
        <v>2.5169999999999999</v>
      </c>
      <c r="H164" s="1">
        <v>66</v>
      </c>
      <c r="I164" s="1" t="s">
        <v>128</v>
      </c>
      <c r="J164" s="1">
        <f>AVERAGE(88, 76, 90)</f>
        <v>84.666666666666671</v>
      </c>
      <c r="K164" s="1" t="s">
        <v>125</v>
      </c>
      <c r="L164" s="1" t="s">
        <v>126</v>
      </c>
      <c r="M164" s="1">
        <f>103.23-39.82</f>
        <v>63.410000000000004</v>
      </c>
      <c r="N164" s="1">
        <v>87</v>
      </c>
      <c r="O164" s="1">
        <v>579</v>
      </c>
      <c r="P164" s="1">
        <v>575.71093800000006</v>
      </c>
      <c r="Q164" s="1">
        <v>2713.95</v>
      </c>
      <c r="R164" s="1">
        <v>39.57</v>
      </c>
      <c r="S164" s="1">
        <f t="shared" si="21"/>
        <v>2674.3799999999997</v>
      </c>
    </row>
    <row r="165" spans="1:24" ht="14.25" customHeight="1">
      <c r="A165" s="4">
        <v>44410</v>
      </c>
      <c r="B165" s="1" t="s">
        <v>25</v>
      </c>
      <c r="C165" s="1">
        <v>2</v>
      </c>
      <c r="D165" s="1" t="s">
        <v>114</v>
      </c>
      <c r="E165" s="1">
        <v>6.6</v>
      </c>
      <c r="F165" s="1">
        <v>1.7110000000000001</v>
      </c>
      <c r="H165" s="1">
        <v>70</v>
      </c>
    </row>
    <row r="166" spans="1:24" ht="14.25" customHeight="1">
      <c r="A166" s="4">
        <v>44410</v>
      </c>
      <c r="B166" s="1" t="s">
        <v>25</v>
      </c>
      <c r="C166" s="1">
        <v>3</v>
      </c>
      <c r="D166" s="1" t="s">
        <v>114</v>
      </c>
      <c r="E166" s="1">
        <v>3.3</v>
      </c>
      <c r="F166" s="1">
        <v>1.6060000000000001</v>
      </c>
      <c r="H166" s="1">
        <v>72</v>
      </c>
    </row>
    <row r="167" spans="1:24" ht="14.25" customHeight="1">
      <c r="A167" s="4">
        <v>44410</v>
      </c>
      <c r="B167" s="1" t="s">
        <v>25</v>
      </c>
      <c r="C167" s="1">
        <v>4</v>
      </c>
      <c r="D167" s="1" t="s">
        <v>114</v>
      </c>
      <c r="E167" s="1">
        <v>3.6</v>
      </c>
      <c r="F167" s="1">
        <v>1.613</v>
      </c>
      <c r="H167" s="1">
        <v>68</v>
      </c>
      <c r="I167" s="1" t="s">
        <v>125</v>
      </c>
      <c r="J167" s="1">
        <v>0</v>
      </c>
      <c r="K167" s="1" t="s">
        <v>125</v>
      </c>
      <c r="L167" s="1" t="s">
        <v>131</v>
      </c>
      <c r="M167" s="1">
        <f>65.15-39.57</f>
        <v>25.580000000000005</v>
      </c>
      <c r="N167" s="1">
        <v>111</v>
      </c>
      <c r="Q167" s="1">
        <v>3159.99</v>
      </c>
      <c r="R167" s="1">
        <v>39.78</v>
      </c>
      <c r="S167" s="1">
        <f>Q167-R167</f>
        <v>3120.2099999999996</v>
      </c>
    </row>
    <row r="168" spans="1:24" ht="14.25" customHeight="1">
      <c r="A168" s="4">
        <v>44410</v>
      </c>
      <c r="B168" s="1" t="s">
        <v>25</v>
      </c>
      <c r="C168" s="1">
        <v>5</v>
      </c>
      <c r="D168" s="1" t="s">
        <v>114</v>
      </c>
      <c r="E168" s="1">
        <v>51.6</v>
      </c>
      <c r="F168" s="1">
        <v>3.0910000000000002</v>
      </c>
      <c r="H168" s="1">
        <v>66</v>
      </c>
    </row>
    <row r="169" spans="1:24" ht="14.25" customHeight="1">
      <c r="A169" s="4">
        <v>44410</v>
      </c>
      <c r="B169" s="1" t="s">
        <v>25</v>
      </c>
      <c r="C169" s="1">
        <v>6</v>
      </c>
      <c r="D169" s="1" t="s">
        <v>114</v>
      </c>
      <c r="E169" s="1">
        <v>57.9</v>
      </c>
      <c r="F169" s="1">
        <v>3.488</v>
      </c>
      <c r="H169" s="1">
        <v>68</v>
      </c>
      <c r="I169" s="1" t="s">
        <v>128</v>
      </c>
      <c r="J169" s="1">
        <f>AVERAGE(98, 100, 96)</f>
        <v>98</v>
      </c>
      <c r="K169" s="1" t="s">
        <v>128</v>
      </c>
      <c r="L169" s="1" t="s">
        <v>129</v>
      </c>
      <c r="M169" s="1">
        <f>92.65-40.41</f>
        <v>52.240000000000009</v>
      </c>
      <c r="N169" s="1">
        <v>40.5</v>
      </c>
      <c r="O169" s="1">
        <v>578</v>
      </c>
      <c r="P169" s="1">
        <v>577.63354500000003</v>
      </c>
      <c r="Q169" s="1">
        <v>1570.09</v>
      </c>
      <c r="R169" s="1">
        <v>39.72</v>
      </c>
      <c r="S169" s="1">
        <f t="shared" ref="S169:S170" si="22">Q169-R169</f>
        <v>1530.37</v>
      </c>
    </row>
    <row r="170" spans="1:24" ht="14.25" customHeight="1">
      <c r="A170" s="4">
        <v>44411</v>
      </c>
      <c r="B170" s="1" t="s">
        <v>21</v>
      </c>
      <c r="C170" s="1">
        <v>1</v>
      </c>
      <c r="D170" s="1" t="s">
        <v>114</v>
      </c>
      <c r="E170" s="1">
        <v>31.8</v>
      </c>
      <c r="F170" s="1">
        <v>1.5960000000000001</v>
      </c>
      <c r="H170" s="1">
        <v>73</v>
      </c>
      <c r="I170" s="1" t="s">
        <v>128</v>
      </c>
      <c r="J170" s="1">
        <f>AVERAGE(60, 70, 66)</f>
        <v>65.333333333333329</v>
      </c>
      <c r="K170" s="1" t="s">
        <v>125</v>
      </c>
      <c r="L170" s="1" t="s">
        <v>126</v>
      </c>
      <c r="M170" s="1">
        <f>106.42-40.59</f>
        <v>65.83</v>
      </c>
      <c r="N170" s="1">
        <v>111</v>
      </c>
      <c r="O170" s="1">
        <v>580</v>
      </c>
      <c r="P170" s="1">
        <v>578.35449200000005</v>
      </c>
      <c r="Q170" s="1">
        <v>2528.0100000000002</v>
      </c>
      <c r="R170" s="1">
        <v>39.89</v>
      </c>
      <c r="S170" s="1">
        <f t="shared" si="22"/>
        <v>2488.1200000000003</v>
      </c>
      <c r="X170" s="1" t="s">
        <v>138</v>
      </c>
    </row>
    <row r="171" spans="1:24" ht="14.25" customHeight="1">
      <c r="A171" s="4">
        <v>44411</v>
      </c>
      <c r="B171" s="1" t="s">
        <v>21</v>
      </c>
      <c r="C171" s="1">
        <v>2</v>
      </c>
      <c r="D171" s="1" t="s">
        <v>114</v>
      </c>
      <c r="E171" s="1">
        <v>35.799999999999997</v>
      </c>
      <c r="F171" s="1">
        <v>1.857</v>
      </c>
      <c r="H171" s="1">
        <v>73</v>
      </c>
    </row>
    <row r="172" spans="1:24" ht="14.25" customHeight="1">
      <c r="A172" s="4">
        <v>44411</v>
      </c>
      <c r="B172" s="1" t="s">
        <v>21</v>
      </c>
      <c r="C172" s="1">
        <v>3</v>
      </c>
      <c r="D172" s="1" t="s">
        <v>114</v>
      </c>
      <c r="E172" s="1">
        <v>20.6</v>
      </c>
      <c r="F172" s="1">
        <v>1.429</v>
      </c>
      <c r="H172" s="1">
        <v>73</v>
      </c>
    </row>
    <row r="173" spans="1:24" ht="14.25" customHeight="1">
      <c r="A173" s="4">
        <v>44411</v>
      </c>
      <c r="B173" s="1" t="s">
        <v>21</v>
      </c>
      <c r="C173" s="1">
        <v>4</v>
      </c>
      <c r="D173" s="1" t="s">
        <v>114</v>
      </c>
      <c r="E173" s="1">
        <v>38.9</v>
      </c>
      <c r="F173" s="1">
        <v>1.712</v>
      </c>
      <c r="H173" s="1">
        <v>72</v>
      </c>
      <c r="I173" s="1" t="s">
        <v>128</v>
      </c>
      <c r="J173" s="1">
        <f>AVERAGE(54, 48, 46)</f>
        <v>49.333333333333336</v>
      </c>
      <c r="K173" s="1" t="s">
        <v>125</v>
      </c>
      <c r="L173" s="1" t="s">
        <v>126</v>
      </c>
      <c r="M173" s="1">
        <f>72-39.79</f>
        <v>32.21</v>
      </c>
      <c r="N173" s="1">
        <v>111</v>
      </c>
      <c r="Q173" s="1">
        <v>2449.09</v>
      </c>
      <c r="R173" s="1">
        <v>39.880000000000003</v>
      </c>
      <c r="S173" s="1">
        <f>Q173-R173</f>
        <v>2409.21</v>
      </c>
    </row>
    <row r="174" spans="1:24" ht="14.25" customHeight="1">
      <c r="A174" s="4">
        <v>44411</v>
      </c>
      <c r="B174" s="1" t="s">
        <v>21</v>
      </c>
      <c r="C174" s="1">
        <v>5</v>
      </c>
      <c r="D174" s="1" t="s">
        <v>114</v>
      </c>
      <c r="E174" s="1">
        <v>29.2</v>
      </c>
      <c r="F174" s="1">
        <v>1.554</v>
      </c>
      <c r="H174" s="1">
        <v>73</v>
      </c>
    </row>
    <row r="175" spans="1:24" ht="14.25" customHeight="1">
      <c r="A175" s="4">
        <v>44411</v>
      </c>
      <c r="B175" s="1" t="s">
        <v>21</v>
      </c>
      <c r="C175" s="1">
        <v>6</v>
      </c>
      <c r="D175" s="1" t="s">
        <v>114</v>
      </c>
      <c r="E175" s="1">
        <v>4.4000000000000004</v>
      </c>
      <c r="F175" s="1">
        <v>1.1639999999999999</v>
      </c>
      <c r="H175" s="1">
        <f>AVERAGE(H170:H174)</f>
        <v>72.8</v>
      </c>
      <c r="I175" s="1" t="s">
        <v>125</v>
      </c>
      <c r="J175" s="1">
        <v>0</v>
      </c>
      <c r="K175" s="1" t="s">
        <v>125</v>
      </c>
      <c r="L175" s="1" t="s">
        <v>131</v>
      </c>
      <c r="M175" s="1">
        <f>59.9-39.69</f>
        <v>20.21</v>
      </c>
      <c r="N175" s="1">
        <v>111</v>
      </c>
      <c r="O175" s="1">
        <v>584</v>
      </c>
      <c r="P175" s="1">
        <v>576.43188499999997</v>
      </c>
      <c r="Q175" s="1">
        <v>3076.51</v>
      </c>
      <c r="R175" s="1">
        <v>39.67</v>
      </c>
      <c r="S175" s="1">
        <f t="shared" ref="S175:S176" si="23">Q175-R175</f>
        <v>3036.84</v>
      </c>
      <c r="X175" s="1" t="s">
        <v>139</v>
      </c>
    </row>
    <row r="176" spans="1:24" ht="14.25" customHeight="1">
      <c r="A176" s="4">
        <v>44406</v>
      </c>
      <c r="B176" s="1" t="s">
        <v>28</v>
      </c>
      <c r="C176" s="1">
        <v>1</v>
      </c>
      <c r="D176" s="1" t="s">
        <v>114</v>
      </c>
      <c r="E176" s="1">
        <v>44.4</v>
      </c>
      <c r="F176" s="1">
        <v>2.8260000000000001</v>
      </c>
      <c r="H176" s="1">
        <v>72</v>
      </c>
      <c r="I176" s="1" t="s">
        <v>128</v>
      </c>
      <c r="J176" s="1">
        <f>AVERAGE(110, 100, 96)</f>
        <v>102</v>
      </c>
      <c r="K176" s="1" t="s">
        <v>128</v>
      </c>
      <c r="L176" s="1" t="s">
        <v>129</v>
      </c>
      <c r="M176" s="1">
        <f>131.18-40.02</f>
        <v>91.16</v>
      </c>
      <c r="N176" s="1">
        <v>27.5</v>
      </c>
      <c r="O176" s="1">
        <v>582</v>
      </c>
      <c r="P176" s="1">
        <v>579.31567399999994</v>
      </c>
      <c r="Q176" s="1">
        <v>1889.59</v>
      </c>
      <c r="R176" s="1">
        <v>39.71</v>
      </c>
      <c r="S176" s="1">
        <f t="shared" si="23"/>
        <v>1849.8799999999999</v>
      </c>
    </row>
    <row r="177" spans="1:19" ht="14.25" customHeight="1">
      <c r="A177" s="4">
        <v>44406</v>
      </c>
      <c r="B177" s="1" t="s">
        <v>28</v>
      </c>
      <c r="C177" s="1">
        <v>2</v>
      </c>
      <c r="D177" s="1" t="s">
        <v>114</v>
      </c>
      <c r="E177" s="1">
        <v>54.7</v>
      </c>
      <c r="F177" s="1">
        <v>3.4510000000000001</v>
      </c>
      <c r="H177" s="1">
        <v>73</v>
      </c>
    </row>
    <row r="178" spans="1:19" ht="14.25" customHeight="1">
      <c r="A178" s="4">
        <v>44406</v>
      </c>
      <c r="B178" s="1" t="s">
        <v>28</v>
      </c>
      <c r="C178" s="1">
        <v>3</v>
      </c>
      <c r="D178" s="1" t="s">
        <v>114</v>
      </c>
      <c r="E178" s="1">
        <v>34.1</v>
      </c>
      <c r="F178" s="1">
        <v>2.5339999999999998</v>
      </c>
      <c r="H178" s="1">
        <v>73</v>
      </c>
    </row>
    <row r="179" spans="1:19" ht="14.25" customHeight="1">
      <c r="A179" s="4">
        <v>44406</v>
      </c>
      <c r="B179" s="1" t="s">
        <v>28</v>
      </c>
      <c r="C179" s="1">
        <v>4</v>
      </c>
      <c r="D179" s="1" t="s">
        <v>114</v>
      </c>
      <c r="E179" s="1">
        <v>42.6</v>
      </c>
      <c r="F179" s="1">
        <v>2.8530000000000002</v>
      </c>
      <c r="H179" s="1">
        <v>72</v>
      </c>
      <c r="I179" s="1" t="s">
        <v>128</v>
      </c>
      <c r="J179" s="1">
        <f>AVERAGE(96, 98, 84)</f>
        <v>92.666666666666671</v>
      </c>
      <c r="K179" s="1" t="s">
        <v>128</v>
      </c>
      <c r="L179" s="1" t="s">
        <v>126</v>
      </c>
      <c r="M179" s="1">
        <f>87.53-39.95</f>
        <v>47.58</v>
      </c>
      <c r="N179" s="1">
        <v>62</v>
      </c>
      <c r="Q179" s="1">
        <v>2361.39</v>
      </c>
      <c r="R179" s="1">
        <v>41.14</v>
      </c>
      <c r="S179" s="1">
        <f>Q179-R179</f>
        <v>2320.25</v>
      </c>
    </row>
    <row r="180" spans="1:19" ht="14.25" customHeight="1">
      <c r="A180" s="4">
        <v>44406</v>
      </c>
      <c r="B180" s="1" t="s">
        <v>28</v>
      </c>
      <c r="C180" s="1">
        <v>5</v>
      </c>
      <c r="D180" s="1" t="s">
        <v>114</v>
      </c>
      <c r="E180" s="1">
        <v>48.6</v>
      </c>
      <c r="F180" s="1">
        <v>3.1269999999999998</v>
      </c>
      <c r="H180" s="1">
        <v>72</v>
      </c>
    </row>
    <row r="181" spans="1:19" ht="14.25" customHeight="1">
      <c r="A181" s="4">
        <v>44406</v>
      </c>
      <c r="B181" s="1" t="s">
        <v>28</v>
      </c>
      <c r="C181" s="1">
        <v>6</v>
      </c>
      <c r="D181" s="1" t="s">
        <v>114</v>
      </c>
      <c r="E181" s="1">
        <v>52.1</v>
      </c>
      <c r="F181" s="1">
        <v>3.173</v>
      </c>
      <c r="H181" s="1">
        <v>73</v>
      </c>
      <c r="I181" s="1" t="s">
        <v>128</v>
      </c>
      <c r="J181" s="1">
        <f>AVERAGE(108, 100, 106)</f>
        <v>104.66666666666667</v>
      </c>
      <c r="K181" s="1" t="s">
        <v>128</v>
      </c>
      <c r="L181" s="1" t="s">
        <v>126</v>
      </c>
      <c r="M181" s="1">
        <f>82.69-39.71</f>
        <v>42.98</v>
      </c>
      <c r="N181" s="1">
        <v>55</v>
      </c>
      <c r="O181" s="1">
        <v>580</v>
      </c>
      <c r="P181" s="1">
        <v>576.19164999999998</v>
      </c>
      <c r="Q181" s="1">
        <v>2551.06</v>
      </c>
      <c r="R181" s="1">
        <v>39.56</v>
      </c>
      <c r="S181" s="1">
        <f t="shared" ref="S181:S182" si="24">Q181-R181</f>
        <v>2511.5</v>
      </c>
    </row>
    <row r="182" spans="1:19" ht="14.25" customHeight="1">
      <c r="A182" s="2">
        <v>44412</v>
      </c>
      <c r="B182" s="1" t="s">
        <v>20</v>
      </c>
      <c r="C182" s="1">
        <v>1</v>
      </c>
      <c r="D182" s="1" t="s">
        <v>114</v>
      </c>
      <c r="E182" s="1">
        <v>34.5</v>
      </c>
      <c r="F182" s="1">
        <v>1.6459999999999999</v>
      </c>
      <c r="G182" s="1">
        <v>12</v>
      </c>
      <c r="H182" s="1">
        <v>68</v>
      </c>
      <c r="I182" s="1" t="s">
        <v>128</v>
      </c>
      <c r="J182" s="1">
        <f>AVERAGE(92,70,84)</f>
        <v>82</v>
      </c>
      <c r="K182" s="1" t="s">
        <v>125</v>
      </c>
      <c r="L182" s="1" t="s">
        <v>126</v>
      </c>
      <c r="M182" s="1">
        <f>60.01-39.74</f>
        <v>20.269999999999996</v>
      </c>
      <c r="N182" s="1">
        <v>100</v>
      </c>
      <c r="O182" s="1">
        <v>586</v>
      </c>
      <c r="P182" s="1">
        <v>581.23852499999998</v>
      </c>
      <c r="Q182" s="1">
        <v>2225.5500000000002</v>
      </c>
      <c r="R182" s="1">
        <v>39.54</v>
      </c>
      <c r="S182" s="1">
        <f t="shared" si="24"/>
        <v>2186.0100000000002</v>
      </c>
    </row>
    <row r="183" spans="1:19" ht="14.25" customHeight="1">
      <c r="A183" s="2">
        <v>44412</v>
      </c>
      <c r="B183" s="1" t="s">
        <v>20</v>
      </c>
      <c r="C183" s="1">
        <v>2</v>
      </c>
      <c r="D183" s="1" t="s">
        <v>114</v>
      </c>
      <c r="E183" s="1">
        <v>9.6</v>
      </c>
      <c r="F183" s="1">
        <v>1.2589999999999999</v>
      </c>
      <c r="G183" s="1">
        <v>12</v>
      </c>
      <c r="H183" s="1">
        <v>68</v>
      </c>
    </row>
    <row r="184" spans="1:19" ht="14.25" customHeight="1">
      <c r="A184" s="2">
        <v>44412</v>
      </c>
      <c r="B184" s="1" t="s">
        <v>20</v>
      </c>
      <c r="C184" s="1">
        <v>3</v>
      </c>
      <c r="D184" s="1" t="s">
        <v>114</v>
      </c>
      <c r="E184" s="1">
        <v>5.5</v>
      </c>
      <c r="F184" s="1">
        <v>1.1870000000000001</v>
      </c>
      <c r="G184" s="1">
        <v>12</v>
      </c>
      <c r="H184" s="1">
        <v>66</v>
      </c>
    </row>
    <row r="185" spans="1:19" ht="14.25" customHeight="1">
      <c r="A185" s="2">
        <v>44412</v>
      </c>
      <c r="B185" s="1" t="s">
        <v>20</v>
      </c>
      <c r="C185" s="1">
        <v>4</v>
      </c>
      <c r="D185" s="1" t="s">
        <v>114</v>
      </c>
      <c r="E185" s="1">
        <v>6.6</v>
      </c>
      <c r="F185" s="1">
        <v>1.208</v>
      </c>
      <c r="G185" s="1">
        <v>12</v>
      </c>
      <c r="H185" s="1">
        <v>66</v>
      </c>
      <c r="I185" s="1" t="s">
        <v>128</v>
      </c>
      <c r="J185" s="1">
        <f>AVERAGE(28,16,22)</f>
        <v>22</v>
      </c>
      <c r="K185" s="1" t="s">
        <v>125</v>
      </c>
      <c r="L185" s="1" t="s">
        <v>133</v>
      </c>
      <c r="M185" s="1">
        <f>66.7-40.18</f>
        <v>26.520000000000003</v>
      </c>
      <c r="N185" s="1">
        <v>75.5</v>
      </c>
      <c r="Q185" s="1">
        <v>2395.1799999999998</v>
      </c>
      <c r="R185" s="1">
        <v>39.6</v>
      </c>
      <c r="S185" s="1">
        <f>Q185-R185</f>
        <v>2355.58</v>
      </c>
    </row>
    <row r="186" spans="1:19" ht="14.25" customHeight="1">
      <c r="A186" s="2">
        <v>44412</v>
      </c>
      <c r="B186" s="1" t="s">
        <v>20</v>
      </c>
      <c r="C186" s="1">
        <v>5</v>
      </c>
      <c r="D186" s="1" t="s">
        <v>114</v>
      </c>
      <c r="E186" s="1">
        <v>4.3</v>
      </c>
      <c r="F186" s="1">
        <v>1.1619999999999999</v>
      </c>
      <c r="G186" s="1">
        <v>12</v>
      </c>
      <c r="H186" s="1">
        <v>68</v>
      </c>
    </row>
    <row r="187" spans="1:19" ht="14.25" customHeight="1">
      <c r="A187" s="2">
        <v>44412</v>
      </c>
      <c r="B187" s="1" t="s">
        <v>20</v>
      </c>
      <c r="C187" s="1">
        <v>6</v>
      </c>
      <c r="D187" s="1" t="s">
        <v>114</v>
      </c>
      <c r="E187" s="1">
        <v>4.9000000000000004</v>
      </c>
      <c r="F187" s="1">
        <v>1.1779999999999999</v>
      </c>
      <c r="G187" s="1">
        <v>12</v>
      </c>
      <c r="H187" s="1">
        <v>66</v>
      </c>
      <c r="I187" s="1" t="s">
        <v>125</v>
      </c>
      <c r="J187" s="1">
        <f>AVERAGE(20,18,20)</f>
        <v>19.333333333333332</v>
      </c>
      <c r="K187" s="1" t="s">
        <v>125</v>
      </c>
      <c r="L187" s="1" t="s">
        <v>133</v>
      </c>
      <c r="M187" s="1">
        <f>70.1-40</f>
        <v>30.099999999999994</v>
      </c>
      <c r="N187" s="1">
        <v>111</v>
      </c>
      <c r="O187" s="1">
        <v>585</v>
      </c>
      <c r="P187" s="1">
        <v>585.08374000000003</v>
      </c>
      <c r="Q187" s="1">
        <v>2161.29</v>
      </c>
      <c r="R187" s="1">
        <v>39.78</v>
      </c>
      <c r="S187" s="1">
        <f t="shared" ref="S187:S188" si="25">Q187-R187</f>
        <v>2121.5099999999998</v>
      </c>
    </row>
    <row r="188" spans="1:19" ht="14.25" customHeight="1">
      <c r="A188" s="2">
        <v>44419</v>
      </c>
      <c r="B188" s="1" t="s">
        <v>140</v>
      </c>
      <c r="C188" s="1">
        <v>1</v>
      </c>
      <c r="D188" s="1" t="s">
        <v>121</v>
      </c>
      <c r="E188" s="1">
        <v>15.9</v>
      </c>
      <c r="F188" s="1">
        <v>1.365</v>
      </c>
      <c r="G188" s="1">
        <v>12</v>
      </c>
      <c r="H188" s="1">
        <v>73</v>
      </c>
      <c r="I188" s="1" t="s">
        <v>125</v>
      </c>
      <c r="J188" s="1">
        <f>AVERAGE(50,52, 56)</f>
        <v>52.666666666666664</v>
      </c>
      <c r="K188" s="1" t="s">
        <v>125</v>
      </c>
      <c r="L188" s="1" t="s">
        <v>131</v>
      </c>
      <c r="M188" s="1">
        <f>50.35-40</f>
        <v>10.350000000000001</v>
      </c>
      <c r="N188" s="1">
        <v>111</v>
      </c>
      <c r="O188" s="1">
        <v>567</v>
      </c>
      <c r="P188" s="13">
        <v>566.57861300000002</v>
      </c>
      <c r="Q188" s="1">
        <v>3084.39</v>
      </c>
      <c r="R188" s="1">
        <v>41.06</v>
      </c>
      <c r="S188" s="1">
        <f t="shared" si="25"/>
        <v>3043.33</v>
      </c>
    </row>
    <row r="189" spans="1:19" ht="14.25" customHeight="1">
      <c r="A189" s="2">
        <v>44419</v>
      </c>
      <c r="B189" s="1" t="s">
        <v>140</v>
      </c>
      <c r="C189" s="1">
        <v>2</v>
      </c>
      <c r="D189" s="1" t="s">
        <v>121</v>
      </c>
      <c r="E189" s="1">
        <v>30.4</v>
      </c>
      <c r="F189" s="1">
        <v>1.577</v>
      </c>
      <c r="G189" s="1">
        <v>12</v>
      </c>
      <c r="H189" s="1">
        <v>75</v>
      </c>
    </row>
    <row r="190" spans="1:19" ht="14.25" customHeight="1">
      <c r="A190" s="2">
        <v>44419</v>
      </c>
      <c r="B190" s="1" t="s">
        <v>140</v>
      </c>
      <c r="C190" s="1">
        <v>3</v>
      </c>
      <c r="D190" s="1" t="s">
        <v>121</v>
      </c>
      <c r="E190" s="1">
        <v>19.600000000000001</v>
      </c>
      <c r="F190" s="1">
        <v>1.423</v>
      </c>
      <c r="G190" s="1">
        <v>12</v>
      </c>
      <c r="H190" s="1">
        <v>73</v>
      </c>
    </row>
    <row r="191" spans="1:19" ht="14.25" customHeight="1">
      <c r="A191" s="2">
        <v>44419</v>
      </c>
      <c r="B191" s="1" t="s">
        <v>140</v>
      </c>
      <c r="C191" s="1">
        <v>4</v>
      </c>
      <c r="D191" s="1" t="s">
        <v>121</v>
      </c>
      <c r="E191" s="1">
        <v>25.9</v>
      </c>
      <c r="F191" s="1">
        <v>1.5109999999999999</v>
      </c>
      <c r="G191" s="1">
        <v>12</v>
      </c>
      <c r="H191" s="1">
        <v>73</v>
      </c>
      <c r="I191" s="1" t="s">
        <v>125</v>
      </c>
      <c r="J191" s="1">
        <f>AVERAGE(54, 60, 70)</f>
        <v>61.333333333333336</v>
      </c>
      <c r="K191" s="1" t="s">
        <v>125</v>
      </c>
      <c r="L191" s="1" t="s">
        <v>131</v>
      </c>
      <c r="M191" s="1">
        <f>44.17-39.87</f>
        <v>4.3000000000000043</v>
      </c>
      <c r="N191" s="1">
        <v>111</v>
      </c>
      <c r="Q191" s="1">
        <v>2812.02</v>
      </c>
      <c r="R191" s="1">
        <v>40.630000000000003</v>
      </c>
      <c r="S191" s="1">
        <f>Q191-R191</f>
        <v>2771.39</v>
      </c>
    </row>
    <row r="192" spans="1:19" ht="14.25" customHeight="1">
      <c r="A192" s="2">
        <v>44419</v>
      </c>
      <c r="B192" s="1" t="s">
        <v>140</v>
      </c>
      <c r="C192" s="1">
        <v>5</v>
      </c>
      <c r="D192" s="1" t="s">
        <v>121</v>
      </c>
      <c r="E192" s="1">
        <v>22.8</v>
      </c>
      <c r="F192" s="1">
        <v>1.466</v>
      </c>
      <c r="G192" s="1">
        <v>12</v>
      </c>
      <c r="H192" s="1">
        <v>73</v>
      </c>
    </row>
    <row r="193" spans="1:25" ht="14.25" customHeight="1">
      <c r="A193" s="2">
        <v>44419</v>
      </c>
      <c r="B193" s="1" t="s">
        <v>140</v>
      </c>
      <c r="C193" s="1">
        <v>6</v>
      </c>
      <c r="D193" s="1" t="s">
        <v>121</v>
      </c>
      <c r="E193" s="1">
        <v>26.4</v>
      </c>
      <c r="F193" s="1">
        <v>1.518</v>
      </c>
      <c r="G193" s="1">
        <v>12</v>
      </c>
      <c r="H193" s="1">
        <v>73</v>
      </c>
      <c r="I193" s="1" t="s">
        <v>125</v>
      </c>
      <c r="J193" s="1">
        <f>AVERAGE(70, 60, 62)</f>
        <v>64</v>
      </c>
      <c r="K193" s="1" t="s">
        <v>125</v>
      </c>
      <c r="L193" s="1" t="s">
        <v>131</v>
      </c>
      <c r="M193" s="1">
        <f>42.3-39.71</f>
        <v>2.5899999999999963</v>
      </c>
      <c r="N193" s="1">
        <v>111</v>
      </c>
      <c r="O193" s="1">
        <v>569</v>
      </c>
      <c r="P193" s="13">
        <v>569.22216800000001</v>
      </c>
      <c r="Q193" s="1">
        <v>1695.78</v>
      </c>
      <c r="R193" s="1">
        <v>40.18</v>
      </c>
      <c r="S193" s="1">
        <f t="shared" ref="S193:S194" si="26">Q193-R193</f>
        <v>1655.6</v>
      </c>
    </row>
    <row r="194" spans="1:25" ht="14.25" customHeight="1">
      <c r="A194" s="4">
        <v>44417</v>
      </c>
      <c r="B194" s="1" t="s">
        <v>18</v>
      </c>
      <c r="C194" s="1">
        <v>1</v>
      </c>
      <c r="D194" s="1" t="s">
        <v>121</v>
      </c>
      <c r="E194" s="1">
        <v>6.5</v>
      </c>
      <c r="F194" s="1">
        <v>1.212</v>
      </c>
      <c r="G194" s="1">
        <v>12</v>
      </c>
      <c r="H194" s="1">
        <v>75</v>
      </c>
      <c r="I194" s="1" t="s">
        <v>125</v>
      </c>
      <c r="J194" s="1">
        <f>AVERAGE(38, 36, 44)</f>
        <v>39.333333333333336</v>
      </c>
      <c r="K194" s="1" t="s">
        <v>125</v>
      </c>
      <c r="L194" s="1" t="s">
        <v>131</v>
      </c>
      <c r="M194" s="1">
        <f>60.47-40.12</f>
        <v>20.350000000000001</v>
      </c>
      <c r="N194" s="1">
        <v>111</v>
      </c>
      <c r="O194" s="1">
        <v>642</v>
      </c>
      <c r="P194" s="1">
        <v>638.67675799999995</v>
      </c>
      <c r="Q194" s="1">
        <v>3349.74</v>
      </c>
      <c r="R194" s="1">
        <v>39.9</v>
      </c>
      <c r="S194" s="1">
        <f t="shared" si="26"/>
        <v>3309.8399999999997</v>
      </c>
      <c r="X194" s="1" t="s">
        <v>141</v>
      </c>
    </row>
    <row r="195" spans="1:25" ht="14.25" customHeight="1">
      <c r="A195" s="4">
        <v>44417</v>
      </c>
      <c r="B195" s="1" t="s">
        <v>18</v>
      </c>
      <c r="C195" s="1">
        <v>2</v>
      </c>
      <c r="D195" s="1" t="s">
        <v>121</v>
      </c>
      <c r="E195" s="1">
        <v>4.3</v>
      </c>
      <c r="F195" s="1">
        <v>1.165</v>
      </c>
      <c r="G195" s="1">
        <v>12</v>
      </c>
      <c r="H195" s="1">
        <v>75</v>
      </c>
    </row>
    <row r="196" spans="1:25" ht="14.25" customHeight="1">
      <c r="A196" s="4">
        <v>44417</v>
      </c>
      <c r="B196" s="1" t="s">
        <v>18</v>
      </c>
      <c r="C196" s="1">
        <v>3</v>
      </c>
      <c r="D196" s="1" t="s">
        <v>121</v>
      </c>
      <c r="E196" s="1">
        <v>4.3</v>
      </c>
      <c r="F196" s="1">
        <v>1.165</v>
      </c>
      <c r="G196" s="1">
        <v>12</v>
      </c>
      <c r="H196" s="1">
        <v>73</v>
      </c>
    </row>
    <row r="197" spans="1:25" ht="14.25" customHeight="1">
      <c r="A197" s="4">
        <v>44417</v>
      </c>
      <c r="B197" s="1" t="s">
        <v>18</v>
      </c>
      <c r="C197" s="1">
        <v>4</v>
      </c>
      <c r="D197" s="1" t="s">
        <v>121</v>
      </c>
      <c r="E197" s="1">
        <v>8</v>
      </c>
      <c r="F197" s="1">
        <v>1.2390000000000001</v>
      </c>
      <c r="G197" s="1">
        <v>12</v>
      </c>
      <c r="H197" s="1">
        <v>73</v>
      </c>
      <c r="I197" s="1" t="s">
        <v>125</v>
      </c>
      <c r="J197" s="1">
        <f>AVERAGE(62, 74, 66)</f>
        <v>67.333333333333329</v>
      </c>
      <c r="K197" s="1" t="s">
        <v>125</v>
      </c>
      <c r="L197" s="1" t="s">
        <v>131</v>
      </c>
      <c r="M197" s="1">
        <f>70.08-40.45</f>
        <v>29.629999999999995</v>
      </c>
      <c r="N197" s="1">
        <v>111</v>
      </c>
      <c r="Q197" s="1">
        <v>3384.64</v>
      </c>
      <c r="R197" s="1">
        <v>40.700000000000003</v>
      </c>
      <c r="S197" s="1">
        <f>Q197-R197</f>
        <v>3343.94</v>
      </c>
    </row>
    <row r="198" spans="1:25" ht="14.25" customHeight="1">
      <c r="A198" s="4">
        <v>44417</v>
      </c>
      <c r="B198" s="1" t="s">
        <v>18</v>
      </c>
      <c r="C198" s="1">
        <v>5</v>
      </c>
      <c r="D198" s="1" t="s">
        <v>121</v>
      </c>
      <c r="E198" s="1">
        <v>9.8000000000000007</v>
      </c>
      <c r="F198" s="1">
        <v>1.2689999999999999</v>
      </c>
      <c r="G198" s="1">
        <v>12</v>
      </c>
      <c r="H198" s="1">
        <v>73</v>
      </c>
    </row>
    <row r="199" spans="1:25" ht="14.25" customHeight="1">
      <c r="A199" s="4">
        <v>44417</v>
      </c>
      <c r="B199" s="1" t="s">
        <v>18</v>
      </c>
      <c r="C199" s="1">
        <v>6</v>
      </c>
      <c r="D199" s="1" t="s">
        <v>121</v>
      </c>
      <c r="E199" s="1">
        <v>30.8</v>
      </c>
      <c r="F199" s="1">
        <v>1.581</v>
      </c>
      <c r="G199" s="1">
        <v>12</v>
      </c>
      <c r="H199" s="1">
        <v>73</v>
      </c>
      <c r="I199" s="1" t="s">
        <v>125</v>
      </c>
      <c r="J199" s="1">
        <f>AVERAGE(74, 80, 90)</f>
        <v>81.333333333333329</v>
      </c>
      <c r="K199" s="1" t="s">
        <v>125</v>
      </c>
      <c r="L199" s="1" t="s">
        <v>131</v>
      </c>
      <c r="M199" s="1">
        <f>67.97-40.42</f>
        <v>27.549999999999997</v>
      </c>
      <c r="N199" s="1">
        <v>111</v>
      </c>
      <c r="O199" s="1">
        <v>642</v>
      </c>
      <c r="P199" s="1">
        <v>639.63818400000002</v>
      </c>
      <c r="Q199" s="1">
        <v>2977.36</v>
      </c>
      <c r="R199" s="1">
        <v>39.979999999999997</v>
      </c>
      <c r="S199" s="1">
        <f t="shared" ref="S199:S200" si="27">Q199-R199</f>
        <v>2937.38</v>
      </c>
    </row>
    <row r="200" spans="1:25" ht="14.25" customHeight="1">
      <c r="A200" s="2">
        <v>44413</v>
      </c>
      <c r="B200" s="1" t="s">
        <v>142</v>
      </c>
      <c r="C200" s="1">
        <v>1</v>
      </c>
      <c r="D200" s="1" t="s">
        <v>114</v>
      </c>
      <c r="E200" s="1">
        <v>22.2</v>
      </c>
      <c r="F200" s="1">
        <v>1.456</v>
      </c>
      <c r="G200" s="1">
        <v>12</v>
      </c>
      <c r="H200" s="1">
        <v>77</v>
      </c>
      <c r="I200" s="1" t="s">
        <v>128</v>
      </c>
      <c r="J200" s="1">
        <f>AVERAGE(30, 40, 42)</f>
        <v>37.333333333333336</v>
      </c>
      <c r="K200" s="1" t="s">
        <v>125</v>
      </c>
      <c r="L200" s="1" t="s">
        <v>133</v>
      </c>
      <c r="M200" s="1">
        <f>75.06-39.86</f>
        <v>35.200000000000003</v>
      </c>
      <c r="N200" s="1">
        <v>102</v>
      </c>
      <c r="O200" s="1">
        <v>575</v>
      </c>
      <c r="P200" s="1">
        <v>576.19164999999998</v>
      </c>
      <c r="Q200" s="1">
        <v>2520.02</v>
      </c>
      <c r="R200" s="1">
        <v>39.700000000000003</v>
      </c>
      <c r="S200" s="1">
        <f t="shared" si="27"/>
        <v>2480.3200000000002</v>
      </c>
    </row>
    <row r="201" spans="1:25" ht="14.25" customHeight="1">
      <c r="A201" s="2">
        <v>44413</v>
      </c>
      <c r="B201" s="1" t="s">
        <v>142</v>
      </c>
      <c r="C201" s="1">
        <v>2</v>
      </c>
      <c r="D201" s="1" t="s">
        <v>114</v>
      </c>
      <c r="E201" s="1">
        <v>7.1</v>
      </c>
      <c r="F201" s="1">
        <v>1.214</v>
      </c>
      <c r="G201" s="1">
        <v>12</v>
      </c>
      <c r="H201" s="1">
        <v>73</v>
      </c>
    </row>
    <row r="202" spans="1:25" ht="14.25" customHeight="1">
      <c r="A202" s="2">
        <v>44413</v>
      </c>
      <c r="B202" s="1" t="s">
        <v>142</v>
      </c>
      <c r="C202" s="1">
        <v>3</v>
      </c>
      <c r="D202" s="1" t="s">
        <v>114</v>
      </c>
      <c r="E202" s="1">
        <v>4.4000000000000004</v>
      </c>
      <c r="F202" s="1">
        <v>1.1639999999999999</v>
      </c>
      <c r="G202" s="1">
        <v>12</v>
      </c>
      <c r="H202" s="1">
        <v>75</v>
      </c>
    </row>
    <row r="203" spans="1:25" ht="14.25" customHeight="1">
      <c r="A203" s="2">
        <v>44413</v>
      </c>
      <c r="B203" s="1" t="s">
        <v>142</v>
      </c>
      <c r="C203" s="1">
        <v>4</v>
      </c>
      <c r="D203" s="1" t="s">
        <v>114</v>
      </c>
      <c r="E203" s="1">
        <v>6.6</v>
      </c>
      <c r="F203" s="1">
        <v>1.208</v>
      </c>
      <c r="G203" s="1">
        <v>12</v>
      </c>
      <c r="H203" s="1">
        <v>77</v>
      </c>
      <c r="I203" s="1" t="s">
        <v>125</v>
      </c>
      <c r="J203" s="1">
        <f>AVERAGE(16, 14, 10)</f>
        <v>13.333333333333334</v>
      </c>
      <c r="K203" s="1" t="s">
        <v>125</v>
      </c>
      <c r="L203" s="1" t="s">
        <v>131</v>
      </c>
      <c r="M203" s="1">
        <f>55.3-39.62</f>
        <v>15.68</v>
      </c>
      <c r="N203" s="1">
        <v>111</v>
      </c>
      <c r="Q203" s="1">
        <v>2856.9</v>
      </c>
      <c r="R203" s="1">
        <v>39.880000000000003</v>
      </c>
      <c r="S203" s="1">
        <f>Q203-R203</f>
        <v>2817.02</v>
      </c>
    </row>
    <row r="204" spans="1:25" ht="14.25" customHeight="1">
      <c r="A204" s="2">
        <v>44413</v>
      </c>
      <c r="B204" s="1" t="s">
        <v>142</v>
      </c>
      <c r="C204" s="1">
        <v>5</v>
      </c>
      <c r="D204" s="1" t="s">
        <v>114</v>
      </c>
      <c r="E204" s="1">
        <v>37.9</v>
      </c>
      <c r="F204" s="1">
        <v>1.7090000000000001</v>
      </c>
      <c r="G204" s="1">
        <v>12</v>
      </c>
      <c r="H204" s="1">
        <v>75</v>
      </c>
    </row>
    <row r="205" spans="1:25" ht="14.25" customHeight="1">
      <c r="A205" s="2">
        <v>44413</v>
      </c>
      <c r="B205" s="1" t="s">
        <v>142</v>
      </c>
      <c r="C205" s="1">
        <v>6</v>
      </c>
      <c r="D205" s="1" t="s">
        <v>114</v>
      </c>
      <c r="E205" s="1">
        <v>12.9</v>
      </c>
      <c r="F205" s="1">
        <v>1.3140000000000001</v>
      </c>
      <c r="G205" s="1">
        <v>12</v>
      </c>
      <c r="H205" s="1">
        <v>79</v>
      </c>
      <c r="I205" s="1" t="s">
        <v>128</v>
      </c>
      <c r="J205" s="1">
        <f>AVERAGE(48, 50, 54)</f>
        <v>50.666666666666664</v>
      </c>
      <c r="K205" s="1" t="s">
        <v>125</v>
      </c>
      <c r="L205" s="1" t="s">
        <v>131</v>
      </c>
      <c r="M205" s="1">
        <f>90.78-40.33</f>
        <v>50.45</v>
      </c>
      <c r="N205" s="1">
        <v>98.5</v>
      </c>
      <c r="O205" s="1">
        <v>577</v>
      </c>
      <c r="P205" s="1">
        <v>575.71093800000006</v>
      </c>
      <c r="Q205" s="1">
        <v>2481.81</v>
      </c>
      <c r="R205" s="1">
        <v>39.75</v>
      </c>
      <c r="S205" s="1">
        <f t="shared" ref="S205:S206" si="28">Q205-R205</f>
        <v>2442.06</v>
      </c>
    </row>
    <row r="206" spans="1:25" ht="14.25" customHeight="1">
      <c r="A206" s="4">
        <v>44418</v>
      </c>
      <c r="B206" s="1" t="s">
        <v>30</v>
      </c>
      <c r="C206" s="1">
        <v>1</v>
      </c>
      <c r="D206" s="1" t="s">
        <v>121</v>
      </c>
      <c r="E206" s="1">
        <v>16.2</v>
      </c>
      <c r="F206" s="1">
        <v>1.361</v>
      </c>
      <c r="G206" s="1">
        <v>12</v>
      </c>
      <c r="H206" s="1">
        <v>72</v>
      </c>
      <c r="I206" s="1" t="s">
        <v>128</v>
      </c>
      <c r="J206" s="1">
        <f>AVERAGE(48, 38, 40)</f>
        <v>42</v>
      </c>
      <c r="K206" s="1" t="s">
        <v>125</v>
      </c>
      <c r="L206" s="1" t="s">
        <v>131</v>
      </c>
      <c r="M206" s="1">
        <f>51.93-40.34</f>
        <v>11.589999999999996</v>
      </c>
      <c r="N206" s="1">
        <v>111</v>
      </c>
      <c r="O206" s="1">
        <v>633</v>
      </c>
      <c r="P206" s="1">
        <v>635.79296899999997</v>
      </c>
      <c r="Q206" s="1">
        <v>2847.11</v>
      </c>
      <c r="R206" s="1">
        <v>40.380000000000003</v>
      </c>
      <c r="S206" s="1">
        <f t="shared" si="28"/>
        <v>2806.73</v>
      </c>
      <c r="Y206" s="1" t="s">
        <v>143</v>
      </c>
    </row>
    <row r="207" spans="1:25" ht="14.25" customHeight="1">
      <c r="A207" s="4">
        <v>44418</v>
      </c>
      <c r="B207" s="1" t="s">
        <v>30</v>
      </c>
      <c r="C207" s="1">
        <v>2</v>
      </c>
      <c r="D207" s="1" t="s">
        <v>121</v>
      </c>
      <c r="E207" s="1">
        <v>9.8000000000000007</v>
      </c>
      <c r="F207" s="1">
        <v>1.2589999999999999</v>
      </c>
      <c r="G207" s="1">
        <v>12</v>
      </c>
      <c r="H207" s="1">
        <v>73</v>
      </c>
    </row>
    <row r="208" spans="1:25" ht="14.25" customHeight="1">
      <c r="A208" s="4">
        <v>44418</v>
      </c>
      <c r="B208" s="1" t="s">
        <v>30</v>
      </c>
      <c r="C208" s="1">
        <v>3</v>
      </c>
      <c r="D208" s="1" t="s">
        <v>121</v>
      </c>
      <c r="E208" s="1">
        <v>15.9</v>
      </c>
      <c r="F208" s="1">
        <v>1.359</v>
      </c>
      <c r="G208" s="1">
        <v>12</v>
      </c>
      <c r="H208" s="1">
        <v>73</v>
      </c>
    </row>
    <row r="209" spans="1:19" ht="14.25" customHeight="1">
      <c r="A209" s="4">
        <v>44418</v>
      </c>
      <c r="B209" s="1" t="s">
        <v>30</v>
      </c>
      <c r="C209" s="1">
        <v>4</v>
      </c>
      <c r="D209" s="1" t="s">
        <v>121</v>
      </c>
      <c r="E209" s="1">
        <v>13.7</v>
      </c>
      <c r="F209" s="1">
        <v>1.33</v>
      </c>
      <c r="G209" s="1">
        <v>12</v>
      </c>
      <c r="H209" s="1">
        <v>73</v>
      </c>
      <c r="I209" s="1" t="s">
        <v>128</v>
      </c>
      <c r="J209" s="1">
        <f>AVERAGE(50, 46, 52)</f>
        <v>49.333333333333336</v>
      </c>
      <c r="K209" s="1" t="s">
        <v>125</v>
      </c>
      <c r="L209" s="1" t="s">
        <v>131</v>
      </c>
      <c r="M209" s="1">
        <f>42.05-39.7</f>
        <v>2.3499999999999943</v>
      </c>
      <c r="N209" s="1">
        <v>111</v>
      </c>
      <c r="Q209" s="1">
        <v>2959.98</v>
      </c>
      <c r="R209" s="1">
        <v>40.270000000000003</v>
      </c>
      <c r="S209" s="1">
        <f>Q209-R209</f>
        <v>2919.71</v>
      </c>
    </row>
    <row r="210" spans="1:19" ht="14.25" customHeight="1">
      <c r="A210" s="4">
        <v>44418</v>
      </c>
      <c r="B210" s="1" t="s">
        <v>30</v>
      </c>
      <c r="C210" s="1">
        <v>5</v>
      </c>
      <c r="D210" s="1" t="s">
        <v>121</v>
      </c>
      <c r="E210" s="1">
        <v>10.1</v>
      </c>
      <c r="F210" s="1">
        <v>1.268</v>
      </c>
      <c r="G210" s="1">
        <v>12</v>
      </c>
      <c r="H210" s="1">
        <v>73</v>
      </c>
    </row>
    <row r="211" spans="1:19" ht="14.25" customHeight="1">
      <c r="A211" s="4">
        <v>44418</v>
      </c>
      <c r="B211" s="1" t="s">
        <v>30</v>
      </c>
      <c r="C211" s="1">
        <v>6</v>
      </c>
      <c r="D211" s="1" t="s">
        <v>121</v>
      </c>
      <c r="E211" s="1">
        <v>6.4</v>
      </c>
      <c r="F211" s="1">
        <v>1.2929999999999999</v>
      </c>
      <c r="G211" s="1">
        <v>12</v>
      </c>
      <c r="H211" s="1">
        <v>73</v>
      </c>
      <c r="I211" s="1" t="s">
        <v>128</v>
      </c>
      <c r="J211" s="1">
        <f>AVERAGE(26, 30, 32)</f>
        <v>29.333333333333332</v>
      </c>
      <c r="K211" s="1" t="s">
        <v>125</v>
      </c>
      <c r="L211" s="1" t="s">
        <v>131</v>
      </c>
      <c r="M211" s="1">
        <f>56.17-39.89</f>
        <v>16.28</v>
      </c>
      <c r="N211" s="1">
        <v>111</v>
      </c>
      <c r="O211" s="1">
        <v>640</v>
      </c>
      <c r="P211" s="1">
        <v>635.07202099999995</v>
      </c>
      <c r="Q211" s="1">
        <v>2764.97</v>
      </c>
      <c r="R211" s="1">
        <v>39.69</v>
      </c>
      <c r="S211" s="1">
        <f>Q211-R211</f>
        <v>2725.2799999999997</v>
      </c>
    </row>
    <row r="212" spans="1:19" ht="14.25" customHeight="1">
      <c r="C212" s="1"/>
    </row>
    <row r="213" spans="1:19" ht="14.25" customHeight="1">
      <c r="C213" s="1"/>
    </row>
    <row r="214" spans="1:19" ht="14.25" customHeight="1">
      <c r="C214" s="1"/>
    </row>
    <row r="215" spans="1:19" ht="14.25" customHeight="1">
      <c r="C215" s="1"/>
    </row>
    <row r="216" spans="1:19" ht="14.25" customHeight="1">
      <c r="C216" s="1"/>
    </row>
    <row r="217" spans="1:19" ht="14.25" customHeight="1">
      <c r="C217" s="1"/>
    </row>
    <row r="218" spans="1:19" ht="14.25" customHeight="1">
      <c r="C218" s="1"/>
    </row>
    <row r="219" spans="1:19" ht="14.25" customHeight="1">
      <c r="C219" s="1"/>
    </row>
    <row r="220" spans="1:19" ht="14.25" customHeight="1">
      <c r="C220" s="1"/>
    </row>
    <row r="221" spans="1:19" ht="14.25" customHeight="1">
      <c r="C221" s="1"/>
    </row>
    <row r="222" spans="1:19" ht="14.25" customHeight="1">
      <c r="C222" s="1"/>
    </row>
    <row r="223" spans="1:19" ht="14.25" customHeight="1">
      <c r="C223" s="1"/>
    </row>
    <row r="224" spans="1:19" ht="14.25" customHeight="1">
      <c r="C224" s="1"/>
    </row>
    <row r="225" spans="3:3" ht="14.25" customHeight="1">
      <c r="C225" s="1"/>
    </row>
    <row r="226" spans="3:3" ht="14.25" customHeight="1">
      <c r="C226" s="1"/>
    </row>
    <row r="227" spans="3:3" ht="14.25" customHeight="1">
      <c r="C227" s="1"/>
    </row>
    <row r="228" spans="3:3" ht="14.25" customHeight="1">
      <c r="C228" s="1"/>
    </row>
    <row r="229" spans="3:3" ht="14.25" customHeight="1">
      <c r="C229" s="1"/>
    </row>
    <row r="230" spans="3:3" ht="14.25" customHeight="1">
      <c r="C230" s="1"/>
    </row>
    <row r="231" spans="3:3" ht="14.25" customHeight="1">
      <c r="C231" s="1"/>
    </row>
    <row r="232" spans="3:3" ht="14.25" customHeight="1">
      <c r="C232" s="1"/>
    </row>
    <row r="233" spans="3:3" ht="14.25" customHeight="1">
      <c r="C233" s="1"/>
    </row>
    <row r="234" spans="3:3" ht="14.25" customHeight="1">
      <c r="C234" s="1"/>
    </row>
    <row r="235" spans="3:3" ht="14.25" customHeight="1">
      <c r="C235" s="1"/>
    </row>
    <row r="236" spans="3:3" ht="14.25" customHeight="1">
      <c r="C236" s="1"/>
    </row>
    <row r="237" spans="3:3" ht="14.25" customHeight="1">
      <c r="C237" s="1"/>
    </row>
    <row r="238" spans="3:3" ht="14.25" customHeight="1">
      <c r="C238" s="1"/>
    </row>
    <row r="239" spans="3:3" ht="14.25" customHeight="1">
      <c r="C239" s="1"/>
    </row>
    <row r="240" spans="3:3" ht="14.25" customHeight="1">
      <c r="C240" s="1"/>
    </row>
    <row r="241" spans="3:3" ht="14.25" customHeight="1">
      <c r="C241" s="1"/>
    </row>
    <row r="242" spans="3:3" ht="14.25" customHeight="1">
      <c r="C242" s="1"/>
    </row>
    <row r="243" spans="3:3" ht="14.25" customHeight="1">
      <c r="C243" s="1"/>
    </row>
    <row r="244" spans="3:3" ht="14.25" customHeight="1">
      <c r="C244" s="1"/>
    </row>
    <row r="245" spans="3:3" ht="14.25" customHeight="1">
      <c r="C245" s="1"/>
    </row>
    <row r="246" spans="3:3" ht="14.25" customHeight="1">
      <c r="C246" s="1"/>
    </row>
    <row r="247" spans="3:3" ht="14.25" customHeight="1">
      <c r="C247" s="1"/>
    </row>
    <row r="248" spans="3:3" ht="14.25" customHeight="1">
      <c r="C248" s="1"/>
    </row>
    <row r="249" spans="3:3" ht="14.25" customHeight="1">
      <c r="C249" s="1"/>
    </row>
    <row r="250" spans="3:3" ht="14.25" customHeight="1">
      <c r="C250" s="1"/>
    </row>
    <row r="251" spans="3:3" ht="14.25" customHeight="1">
      <c r="C251" s="1"/>
    </row>
    <row r="252" spans="3:3" ht="14.25" customHeight="1">
      <c r="C252" s="1"/>
    </row>
    <row r="253" spans="3:3" ht="14.25" customHeight="1">
      <c r="C253" s="1"/>
    </row>
    <row r="254" spans="3:3" ht="14.25" customHeight="1">
      <c r="C254" s="1"/>
    </row>
    <row r="255" spans="3:3" ht="14.25" customHeight="1">
      <c r="C255" s="1"/>
    </row>
    <row r="256" spans="3:3" ht="14.25" customHeight="1">
      <c r="C256" s="1"/>
    </row>
    <row r="257" spans="3:3" ht="14.25" customHeight="1">
      <c r="C257" s="1"/>
    </row>
    <row r="258" spans="3:3" ht="14.25" customHeight="1">
      <c r="C258" s="1"/>
    </row>
    <row r="259" spans="3:3" ht="14.25" customHeight="1">
      <c r="C259" s="1"/>
    </row>
    <row r="260" spans="3:3" ht="14.25" customHeight="1">
      <c r="C260" s="1"/>
    </row>
    <row r="261" spans="3:3" ht="14.25" customHeight="1">
      <c r="C261" s="1"/>
    </row>
    <row r="262" spans="3:3" ht="14.25" customHeight="1">
      <c r="C262" s="1"/>
    </row>
    <row r="263" spans="3:3" ht="14.25" customHeight="1">
      <c r="C263" s="1"/>
    </row>
    <row r="264" spans="3:3" ht="14.25" customHeight="1">
      <c r="C264" s="1"/>
    </row>
    <row r="265" spans="3:3" ht="14.25" customHeight="1">
      <c r="C265" s="1"/>
    </row>
    <row r="266" spans="3:3" ht="14.25" customHeight="1">
      <c r="C266" s="1"/>
    </row>
    <row r="267" spans="3:3" ht="14.25" customHeight="1">
      <c r="C267" s="1"/>
    </row>
    <row r="268" spans="3:3" ht="14.25" customHeight="1">
      <c r="C268" s="1"/>
    </row>
    <row r="269" spans="3:3" ht="14.25" customHeight="1">
      <c r="C269" s="1"/>
    </row>
    <row r="270" spans="3:3" ht="14.25" customHeight="1">
      <c r="C270" s="1"/>
    </row>
    <row r="271" spans="3:3" ht="14.25" customHeight="1">
      <c r="C271" s="1"/>
    </row>
    <row r="272" spans="3:3" ht="14.25" customHeight="1">
      <c r="C272" s="1"/>
    </row>
    <row r="273" spans="3:3" ht="14.25" customHeight="1">
      <c r="C273" s="1"/>
    </row>
    <row r="274" spans="3:3" ht="14.25" customHeight="1">
      <c r="C274" s="1"/>
    </row>
    <row r="275" spans="3:3" ht="14.25" customHeight="1">
      <c r="C275" s="1"/>
    </row>
    <row r="276" spans="3:3" ht="14.25" customHeight="1">
      <c r="C276" s="1"/>
    </row>
    <row r="277" spans="3:3" ht="14.25" customHeight="1">
      <c r="C277" s="1"/>
    </row>
    <row r="278" spans="3:3" ht="14.25" customHeight="1">
      <c r="C278" s="1"/>
    </row>
    <row r="279" spans="3:3" ht="14.25" customHeight="1">
      <c r="C279" s="1"/>
    </row>
    <row r="280" spans="3:3" ht="14.25" customHeight="1">
      <c r="C280" s="1"/>
    </row>
    <row r="281" spans="3:3" ht="14.25" customHeight="1">
      <c r="C281" s="1"/>
    </row>
    <row r="282" spans="3:3" ht="14.25" customHeight="1">
      <c r="C282" s="1"/>
    </row>
    <row r="283" spans="3:3" ht="14.25" customHeight="1">
      <c r="C283" s="1"/>
    </row>
    <row r="284" spans="3:3" ht="14.25" customHeight="1">
      <c r="C284" s="1"/>
    </row>
    <row r="285" spans="3:3" ht="14.25" customHeight="1">
      <c r="C285" s="1"/>
    </row>
    <row r="286" spans="3:3" ht="14.25" customHeight="1">
      <c r="C286" s="1"/>
    </row>
    <row r="287" spans="3:3" ht="14.25" customHeight="1">
      <c r="C287" s="1"/>
    </row>
    <row r="288" spans="3:3" ht="14.25" customHeight="1">
      <c r="C288" s="1"/>
    </row>
    <row r="289" spans="3:3" ht="14.25" customHeight="1">
      <c r="C289" s="1"/>
    </row>
    <row r="290" spans="3:3" ht="14.25" customHeight="1"/>
    <row r="291" spans="3:3" ht="14.25" customHeight="1"/>
    <row r="292" spans="3:3" ht="14.25" customHeight="1"/>
    <row r="293" spans="3:3" ht="14.25" customHeight="1"/>
    <row r="294" spans="3:3" ht="14.25" customHeight="1"/>
    <row r="295" spans="3:3" ht="14.25" customHeight="1"/>
    <row r="296" spans="3:3" ht="14.25" customHeight="1"/>
    <row r="297" spans="3:3" ht="14.25" customHeight="1"/>
    <row r="298" spans="3:3" ht="14.25" customHeight="1"/>
    <row r="299" spans="3:3" ht="14.25" customHeight="1"/>
    <row r="300" spans="3:3" ht="14.25" customHeight="1"/>
    <row r="301" spans="3:3" ht="14.25" customHeight="1"/>
    <row r="302" spans="3:3" ht="14.25" customHeight="1"/>
    <row r="303" spans="3:3" ht="14.25" customHeight="1"/>
    <row r="304" spans="3:3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09"/>
  <sheetViews>
    <sheetView workbookViewId="0"/>
  </sheetViews>
  <sheetFormatPr defaultColWidth="12.625" defaultRowHeight="15" customHeight="1"/>
  <sheetData>
    <row r="1" spans="1:2">
      <c r="A1" s="9" t="s">
        <v>1</v>
      </c>
      <c r="B1" s="9" t="s">
        <v>91</v>
      </c>
    </row>
    <row r="2" spans="1:2">
      <c r="A2" s="9" t="s">
        <v>37</v>
      </c>
      <c r="B2" s="9" t="s">
        <v>110</v>
      </c>
    </row>
    <row r="3" spans="1:2">
      <c r="A3" s="9" t="s">
        <v>23</v>
      </c>
      <c r="B3" s="9" t="s">
        <v>114</v>
      </c>
    </row>
    <row r="4" spans="1:2">
      <c r="A4" s="9" t="s">
        <v>22</v>
      </c>
      <c r="B4" s="9" t="s">
        <v>114</v>
      </c>
    </row>
    <row r="5" spans="1:2">
      <c r="A5" s="9" t="s">
        <v>38</v>
      </c>
      <c r="B5" s="9" t="s">
        <v>110</v>
      </c>
    </row>
    <row r="6" spans="1:2">
      <c r="A6" s="9" t="s">
        <v>27</v>
      </c>
      <c r="B6" s="9" t="s">
        <v>110</v>
      </c>
    </row>
    <row r="7" spans="1:2">
      <c r="A7" s="9" t="s">
        <v>19</v>
      </c>
      <c r="B7" s="9" t="s">
        <v>110</v>
      </c>
    </row>
    <row r="8" spans="1:2">
      <c r="A8" s="9" t="s">
        <v>29</v>
      </c>
      <c r="B8" s="9" t="s">
        <v>114</v>
      </c>
    </row>
    <row r="9" spans="1:2">
      <c r="A9" s="9" t="s">
        <v>41</v>
      </c>
      <c r="B9" s="9" t="s">
        <v>114</v>
      </c>
    </row>
    <row r="10" spans="1:2">
      <c r="A10" s="9" t="s">
        <v>12</v>
      </c>
      <c r="B10" s="9" t="s">
        <v>121</v>
      </c>
    </row>
    <row r="11" spans="1:2">
      <c r="A11" s="9" t="s">
        <v>40</v>
      </c>
      <c r="B11" s="9" t="s">
        <v>110</v>
      </c>
    </row>
    <row r="12" spans="1:2">
      <c r="A12" s="9" t="s">
        <v>11</v>
      </c>
      <c r="B12" s="9" t="s">
        <v>114</v>
      </c>
    </row>
    <row r="13" spans="1:2">
      <c r="A13" s="9" t="s">
        <v>8</v>
      </c>
      <c r="B13" s="9" t="s">
        <v>121</v>
      </c>
    </row>
    <row r="14" spans="1:2">
      <c r="A14" s="9" t="s">
        <v>35</v>
      </c>
      <c r="B14" s="9" t="s">
        <v>114</v>
      </c>
    </row>
    <row r="15" spans="1:2">
      <c r="A15" s="9" t="s">
        <v>39</v>
      </c>
      <c r="B15" s="9" t="s">
        <v>121</v>
      </c>
    </row>
    <row r="16" spans="1:2">
      <c r="A16" s="9" t="s">
        <v>42</v>
      </c>
      <c r="B16" s="9" t="s">
        <v>114</v>
      </c>
    </row>
    <row r="17" spans="1:2">
      <c r="A17" s="9" t="s">
        <v>44</v>
      </c>
      <c r="B17" s="9" t="s">
        <v>114</v>
      </c>
    </row>
    <row r="18" spans="1:2">
      <c r="A18" s="9" t="s">
        <v>24</v>
      </c>
      <c r="B18" s="9" t="s">
        <v>114</v>
      </c>
    </row>
    <row r="19" spans="1:2">
      <c r="A19" s="9" t="s">
        <v>10</v>
      </c>
      <c r="B19" s="9" t="s">
        <v>114</v>
      </c>
    </row>
    <row r="20" spans="1:2">
      <c r="A20" s="9" t="s">
        <v>31</v>
      </c>
      <c r="B20" s="9" t="s">
        <v>121</v>
      </c>
    </row>
    <row r="21" spans="1:2">
      <c r="A21" s="9" t="s">
        <v>43</v>
      </c>
      <c r="B21" s="9" t="s">
        <v>114</v>
      </c>
    </row>
    <row r="22" spans="1:2">
      <c r="A22" s="9" t="s">
        <v>9</v>
      </c>
      <c r="B22" s="9" t="s">
        <v>114</v>
      </c>
    </row>
    <row r="23" spans="1:2">
      <c r="A23" s="9" t="s">
        <v>15</v>
      </c>
      <c r="B23" s="9" t="s">
        <v>114</v>
      </c>
    </row>
    <row r="24" spans="1:2">
      <c r="A24" s="9" t="s">
        <v>34</v>
      </c>
      <c r="B24" s="9" t="s">
        <v>121</v>
      </c>
    </row>
    <row r="25" spans="1:2">
      <c r="A25" s="9" t="s">
        <v>16</v>
      </c>
      <c r="B25" s="9" t="s">
        <v>114</v>
      </c>
    </row>
    <row r="26" spans="1:2">
      <c r="A26" s="9" t="s">
        <v>32</v>
      </c>
      <c r="B26" s="9" t="s">
        <v>114</v>
      </c>
    </row>
    <row r="27" spans="1:2">
      <c r="A27" s="9" t="s">
        <v>13</v>
      </c>
      <c r="B27" s="9" t="s">
        <v>114</v>
      </c>
    </row>
    <row r="28" spans="1:2">
      <c r="A28" s="9" t="s">
        <v>36</v>
      </c>
      <c r="B28" s="9" t="s">
        <v>114</v>
      </c>
    </row>
    <row r="29" spans="1:2">
      <c r="A29" s="9" t="s">
        <v>25</v>
      </c>
      <c r="B29" s="9" t="s">
        <v>114</v>
      </c>
    </row>
    <row r="30" spans="1:2">
      <c r="A30" s="9" t="s">
        <v>21</v>
      </c>
      <c r="B30" s="9" t="s">
        <v>114</v>
      </c>
    </row>
    <row r="31" spans="1:2">
      <c r="A31" s="9" t="s">
        <v>28</v>
      </c>
      <c r="B31" s="9" t="s">
        <v>114</v>
      </c>
    </row>
    <row r="32" spans="1:2">
      <c r="A32" s="9" t="s">
        <v>20</v>
      </c>
      <c r="B32" s="9" t="s">
        <v>114</v>
      </c>
    </row>
    <row r="33" spans="1:2">
      <c r="A33" s="9" t="s">
        <v>140</v>
      </c>
      <c r="B33" s="9" t="s">
        <v>121</v>
      </c>
    </row>
    <row r="34" spans="1:2">
      <c r="A34" s="9" t="s">
        <v>18</v>
      </c>
      <c r="B34" s="9" t="s">
        <v>121</v>
      </c>
    </row>
    <row r="35" spans="1:2">
      <c r="A35" s="9" t="s">
        <v>142</v>
      </c>
      <c r="B35" s="9" t="s">
        <v>114</v>
      </c>
    </row>
    <row r="36" spans="1:2">
      <c r="A36" s="9" t="s">
        <v>30</v>
      </c>
      <c r="B36" s="9" t="s">
        <v>121</v>
      </c>
    </row>
    <row r="37" spans="1:2">
      <c r="A37" s="9"/>
      <c r="B37" s="9"/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  <row r="41" spans="1:2">
      <c r="A41" s="9"/>
      <c r="B41" s="9"/>
    </row>
    <row r="42" spans="1:2">
      <c r="A42" s="9"/>
      <c r="B42" s="9"/>
    </row>
    <row r="43" spans="1:2">
      <c r="A43" s="9"/>
      <c r="B43" s="9"/>
    </row>
    <row r="44" spans="1:2">
      <c r="A44" s="9"/>
      <c r="B44" s="9"/>
    </row>
    <row r="45" spans="1:2">
      <c r="A45" s="9"/>
      <c r="B45" s="9"/>
    </row>
    <row r="46" spans="1:2">
      <c r="A46" s="9"/>
      <c r="B46" s="9"/>
    </row>
    <row r="47" spans="1:2">
      <c r="A47" s="9"/>
      <c r="B47" s="9"/>
    </row>
    <row r="48" spans="1:2">
      <c r="A48" s="9"/>
      <c r="B48" s="9"/>
    </row>
    <row r="49" spans="1:2">
      <c r="A49" s="9"/>
      <c r="B49" s="9"/>
    </row>
    <row r="50" spans="1:2">
      <c r="A50" s="9"/>
      <c r="B50" s="9"/>
    </row>
    <row r="51" spans="1:2">
      <c r="A51" s="9"/>
      <c r="B51" s="9"/>
    </row>
    <row r="52" spans="1:2">
      <c r="A52" s="9"/>
      <c r="B52" s="9"/>
    </row>
    <row r="53" spans="1:2">
      <c r="A53" s="9"/>
      <c r="B53" s="9"/>
    </row>
    <row r="54" spans="1:2">
      <c r="A54" s="9"/>
      <c r="B54" s="9"/>
    </row>
    <row r="55" spans="1:2">
      <c r="A55" s="9"/>
      <c r="B55" s="9"/>
    </row>
    <row r="56" spans="1:2">
      <c r="A56" s="9"/>
      <c r="B56" s="9"/>
    </row>
    <row r="57" spans="1:2">
      <c r="A57" s="9"/>
      <c r="B57" s="9"/>
    </row>
    <row r="58" spans="1:2">
      <c r="A58" s="9"/>
      <c r="B58" s="9"/>
    </row>
    <row r="59" spans="1:2">
      <c r="A59" s="9"/>
      <c r="B59" s="9"/>
    </row>
    <row r="60" spans="1:2">
      <c r="A60" s="9"/>
      <c r="B60" s="9"/>
    </row>
    <row r="61" spans="1:2">
      <c r="A61" s="9"/>
      <c r="B61" s="9"/>
    </row>
    <row r="62" spans="1:2">
      <c r="A62" s="9"/>
      <c r="B62" s="9"/>
    </row>
    <row r="63" spans="1:2">
      <c r="A63" s="9"/>
      <c r="B63" s="9"/>
    </row>
    <row r="64" spans="1:2">
      <c r="A64" s="9"/>
      <c r="B64" s="9"/>
    </row>
    <row r="65" spans="1:2">
      <c r="A65" s="9"/>
      <c r="B65" s="9"/>
    </row>
    <row r="66" spans="1:2">
      <c r="A66" s="9"/>
      <c r="B66" s="9"/>
    </row>
    <row r="67" spans="1:2">
      <c r="A67" s="9"/>
      <c r="B67" s="9"/>
    </row>
    <row r="68" spans="1:2">
      <c r="A68" s="9"/>
      <c r="B68" s="9"/>
    </row>
    <row r="69" spans="1:2">
      <c r="A69" s="9"/>
      <c r="B69" s="9"/>
    </row>
    <row r="70" spans="1:2">
      <c r="A70" s="9"/>
      <c r="B70" s="9"/>
    </row>
    <row r="71" spans="1:2">
      <c r="A71" s="9"/>
      <c r="B71" s="9"/>
    </row>
    <row r="72" spans="1:2">
      <c r="A72" s="9"/>
      <c r="B72" s="9"/>
    </row>
    <row r="73" spans="1:2">
      <c r="A73" s="9"/>
      <c r="B73" s="9"/>
    </row>
    <row r="74" spans="1:2">
      <c r="A74" s="9"/>
      <c r="B74" s="9"/>
    </row>
    <row r="75" spans="1:2">
      <c r="A75" s="9"/>
      <c r="B75" s="9"/>
    </row>
    <row r="76" spans="1:2">
      <c r="A76" s="9"/>
      <c r="B76" s="9"/>
    </row>
    <row r="77" spans="1:2">
      <c r="A77" s="9"/>
      <c r="B77" s="9"/>
    </row>
    <row r="78" spans="1:2">
      <c r="A78" s="9"/>
      <c r="B78" s="9"/>
    </row>
    <row r="79" spans="1:2">
      <c r="A79" s="9"/>
      <c r="B79" s="9"/>
    </row>
    <row r="80" spans="1:2">
      <c r="A80" s="9"/>
      <c r="B80" s="9"/>
    </row>
    <row r="81" spans="1:2">
      <c r="A81" s="9"/>
      <c r="B81" s="9"/>
    </row>
    <row r="82" spans="1:2">
      <c r="A82" s="9"/>
      <c r="B82" s="9"/>
    </row>
    <row r="83" spans="1:2">
      <c r="A83" s="9"/>
      <c r="B83" s="9"/>
    </row>
    <row r="84" spans="1:2">
      <c r="A84" s="9"/>
      <c r="B84" s="9"/>
    </row>
    <row r="85" spans="1:2">
      <c r="A85" s="9"/>
      <c r="B85" s="9"/>
    </row>
    <row r="86" spans="1:2">
      <c r="A86" s="9"/>
      <c r="B86" s="9"/>
    </row>
    <row r="87" spans="1:2">
      <c r="A87" s="9"/>
      <c r="B87" s="9"/>
    </row>
    <row r="88" spans="1:2">
      <c r="A88" s="9"/>
      <c r="B88" s="9"/>
    </row>
    <row r="89" spans="1:2">
      <c r="A89" s="9"/>
      <c r="B89" s="9"/>
    </row>
    <row r="90" spans="1:2">
      <c r="A90" s="9"/>
      <c r="B90" s="9"/>
    </row>
    <row r="91" spans="1:2">
      <c r="A91" s="9"/>
      <c r="B91" s="9"/>
    </row>
    <row r="92" spans="1:2">
      <c r="A92" s="9"/>
      <c r="B92" s="9"/>
    </row>
    <row r="93" spans="1:2">
      <c r="A93" s="9"/>
      <c r="B93" s="9"/>
    </row>
    <row r="94" spans="1:2">
      <c r="A94" s="9"/>
      <c r="B94" s="9"/>
    </row>
    <row r="95" spans="1:2">
      <c r="A95" s="9"/>
      <c r="B95" s="9"/>
    </row>
    <row r="96" spans="1:2">
      <c r="A96" s="9"/>
      <c r="B96" s="9"/>
    </row>
    <row r="97" spans="1:2">
      <c r="A97" s="9"/>
      <c r="B97" s="9"/>
    </row>
    <row r="98" spans="1:2">
      <c r="A98" s="9"/>
      <c r="B98" s="9"/>
    </row>
    <row r="99" spans="1:2">
      <c r="A99" s="9"/>
      <c r="B99" s="9"/>
    </row>
    <row r="100" spans="1:2">
      <c r="A100" s="9"/>
      <c r="B100" s="9"/>
    </row>
    <row r="101" spans="1:2">
      <c r="A101" s="9"/>
      <c r="B101" s="9"/>
    </row>
    <row r="102" spans="1:2">
      <c r="A102" s="9"/>
      <c r="B102" s="9"/>
    </row>
    <row r="103" spans="1:2">
      <c r="A103" s="9"/>
      <c r="B103" s="9"/>
    </row>
    <row r="104" spans="1:2">
      <c r="A104" s="9"/>
      <c r="B104" s="9"/>
    </row>
    <row r="105" spans="1:2">
      <c r="A105" s="9"/>
      <c r="B105" s="9"/>
    </row>
    <row r="106" spans="1:2">
      <c r="A106" s="9"/>
      <c r="B106" s="9"/>
    </row>
    <row r="107" spans="1:2">
      <c r="A107" s="9"/>
      <c r="B107" s="9"/>
    </row>
    <row r="108" spans="1:2">
      <c r="A108" s="9"/>
      <c r="B108" s="9"/>
    </row>
    <row r="109" spans="1:2">
      <c r="A109" s="9"/>
      <c r="B109" s="9"/>
    </row>
    <row r="110" spans="1:2">
      <c r="A110" s="9"/>
      <c r="B110" s="9"/>
    </row>
    <row r="111" spans="1:2">
      <c r="A111" s="9"/>
      <c r="B111" s="9"/>
    </row>
    <row r="112" spans="1:2">
      <c r="A112" s="9"/>
      <c r="B112" s="9"/>
    </row>
    <row r="113" spans="1:2">
      <c r="A113" s="9"/>
      <c r="B113" s="9"/>
    </row>
    <row r="114" spans="1:2">
      <c r="A114" s="9"/>
      <c r="B114" s="9"/>
    </row>
    <row r="115" spans="1:2">
      <c r="A115" s="9"/>
      <c r="B115" s="9"/>
    </row>
    <row r="116" spans="1:2">
      <c r="A116" s="9"/>
      <c r="B116" s="9"/>
    </row>
    <row r="117" spans="1:2">
      <c r="A117" s="9"/>
      <c r="B117" s="9"/>
    </row>
    <row r="118" spans="1:2">
      <c r="A118" s="9"/>
      <c r="B118" s="9"/>
    </row>
    <row r="119" spans="1:2">
      <c r="A119" s="9"/>
      <c r="B119" s="9"/>
    </row>
    <row r="120" spans="1:2">
      <c r="A120" s="9"/>
      <c r="B120" s="9"/>
    </row>
    <row r="121" spans="1:2">
      <c r="A121" s="9"/>
      <c r="B121" s="9"/>
    </row>
    <row r="122" spans="1:2">
      <c r="A122" s="9"/>
      <c r="B122" s="9"/>
    </row>
    <row r="123" spans="1:2">
      <c r="A123" s="9"/>
      <c r="B123" s="9"/>
    </row>
    <row r="124" spans="1:2">
      <c r="A124" s="9"/>
      <c r="B124" s="9"/>
    </row>
    <row r="125" spans="1:2">
      <c r="A125" s="9"/>
      <c r="B125" s="9"/>
    </row>
    <row r="126" spans="1:2">
      <c r="A126" s="9"/>
      <c r="B126" s="9"/>
    </row>
    <row r="127" spans="1:2">
      <c r="A127" s="9"/>
      <c r="B127" s="9"/>
    </row>
    <row r="128" spans="1:2">
      <c r="A128" s="9"/>
      <c r="B128" s="9"/>
    </row>
    <row r="129" spans="1:2">
      <c r="A129" s="9"/>
      <c r="B129" s="9"/>
    </row>
    <row r="130" spans="1:2">
      <c r="A130" s="9"/>
      <c r="B130" s="9"/>
    </row>
    <row r="131" spans="1:2">
      <c r="A131" s="9"/>
      <c r="B131" s="9"/>
    </row>
    <row r="132" spans="1:2">
      <c r="A132" s="9"/>
      <c r="B132" s="9"/>
    </row>
    <row r="133" spans="1:2">
      <c r="A133" s="9"/>
      <c r="B133" s="9"/>
    </row>
    <row r="134" spans="1:2">
      <c r="A134" s="9"/>
      <c r="B134" s="9"/>
    </row>
    <row r="135" spans="1:2">
      <c r="A135" s="9"/>
      <c r="B135" s="9"/>
    </row>
    <row r="136" spans="1:2">
      <c r="A136" s="9"/>
      <c r="B136" s="9"/>
    </row>
    <row r="137" spans="1:2">
      <c r="A137" s="9"/>
      <c r="B137" s="9"/>
    </row>
    <row r="138" spans="1:2">
      <c r="A138" s="9"/>
      <c r="B138" s="9"/>
    </row>
    <row r="139" spans="1:2">
      <c r="A139" s="9"/>
      <c r="B139" s="9"/>
    </row>
    <row r="140" spans="1:2">
      <c r="A140" s="9"/>
      <c r="B140" s="9"/>
    </row>
    <row r="141" spans="1:2">
      <c r="A141" s="9"/>
      <c r="B141" s="9"/>
    </row>
    <row r="142" spans="1:2">
      <c r="A142" s="9"/>
      <c r="B142" s="9"/>
    </row>
    <row r="143" spans="1:2">
      <c r="A143" s="9"/>
      <c r="B143" s="9"/>
    </row>
    <row r="144" spans="1:2">
      <c r="A144" s="9"/>
      <c r="B144" s="9"/>
    </row>
    <row r="145" spans="1:2">
      <c r="A145" s="9"/>
      <c r="B145" s="9"/>
    </row>
    <row r="146" spans="1:2">
      <c r="A146" s="9"/>
      <c r="B146" s="9"/>
    </row>
    <row r="147" spans="1:2">
      <c r="A147" s="9"/>
      <c r="B147" s="9"/>
    </row>
    <row r="148" spans="1:2">
      <c r="A148" s="9"/>
      <c r="B148" s="9"/>
    </row>
    <row r="149" spans="1:2">
      <c r="A149" s="9"/>
      <c r="B149" s="9"/>
    </row>
    <row r="150" spans="1:2">
      <c r="A150" s="9"/>
      <c r="B150" s="9"/>
    </row>
    <row r="151" spans="1:2">
      <c r="A151" s="9"/>
      <c r="B151" s="9"/>
    </row>
    <row r="152" spans="1:2">
      <c r="A152" s="9"/>
      <c r="B152" s="9"/>
    </row>
    <row r="153" spans="1:2">
      <c r="A153" s="9"/>
      <c r="B153" s="9"/>
    </row>
    <row r="154" spans="1:2">
      <c r="A154" s="9"/>
      <c r="B154" s="9"/>
    </row>
    <row r="155" spans="1:2">
      <c r="A155" s="9"/>
      <c r="B155" s="9"/>
    </row>
    <row r="156" spans="1:2">
      <c r="A156" s="9"/>
      <c r="B156" s="9"/>
    </row>
    <row r="157" spans="1:2">
      <c r="A157" s="9"/>
      <c r="B157" s="9"/>
    </row>
    <row r="158" spans="1:2">
      <c r="A158" s="9"/>
      <c r="B158" s="9"/>
    </row>
    <row r="159" spans="1:2">
      <c r="A159" s="9"/>
      <c r="B159" s="9"/>
    </row>
    <row r="160" spans="1:2">
      <c r="A160" s="9"/>
      <c r="B160" s="9"/>
    </row>
    <row r="161" spans="1:2">
      <c r="A161" s="9"/>
      <c r="B161" s="9"/>
    </row>
    <row r="162" spans="1:2">
      <c r="A162" s="9"/>
      <c r="B162" s="9"/>
    </row>
    <row r="163" spans="1:2">
      <c r="A163" s="9"/>
      <c r="B163" s="9"/>
    </row>
    <row r="164" spans="1:2">
      <c r="A164" s="9"/>
      <c r="B164" s="9"/>
    </row>
    <row r="165" spans="1:2">
      <c r="A165" s="9"/>
      <c r="B165" s="9"/>
    </row>
    <row r="166" spans="1:2">
      <c r="A166" s="9"/>
      <c r="B166" s="9"/>
    </row>
    <row r="167" spans="1:2">
      <c r="A167" s="9"/>
      <c r="B167" s="9"/>
    </row>
    <row r="168" spans="1:2">
      <c r="A168" s="9"/>
      <c r="B168" s="9"/>
    </row>
    <row r="169" spans="1:2">
      <c r="A169" s="9"/>
      <c r="B169" s="9"/>
    </row>
    <row r="170" spans="1:2">
      <c r="A170" s="9"/>
      <c r="B170" s="9"/>
    </row>
    <row r="171" spans="1:2">
      <c r="A171" s="9"/>
      <c r="B171" s="9"/>
    </row>
    <row r="172" spans="1:2">
      <c r="A172" s="9"/>
      <c r="B172" s="9"/>
    </row>
    <row r="173" spans="1:2">
      <c r="A173" s="9"/>
      <c r="B173" s="9"/>
    </row>
    <row r="174" spans="1:2">
      <c r="A174" s="9"/>
      <c r="B174" s="9"/>
    </row>
    <row r="175" spans="1:2">
      <c r="A175" s="9"/>
      <c r="B175" s="9"/>
    </row>
    <row r="176" spans="1:2">
      <c r="A176" s="9"/>
      <c r="B176" s="9"/>
    </row>
    <row r="177" spans="1:2">
      <c r="A177" s="9"/>
      <c r="B177" s="9"/>
    </row>
    <row r="178" spans="1:2">
      <c r="A178" s="9"/>
      <c r="B178" s="9"/>
    </row>
    <row r="179" spans="1:2">
      <c r="A179" s="9"/>
      <c r="B179" s="9"/>
    </row>
    <row r="180" spans="1:2">
      <c r="A180" s="9"/>
      <c r="B180" s="9"/>
    </row>
    <row r="181" spans="1:2">
      <c r="A181" s="9"/>
      <c r="B181" s="9"/>
    </row>
    <row r="182" spans="1:2">
      <c r="A182" s="9"/>
      <c r="B182" s="9"/>
    </row>
    <row r="183" spans="1:2">
      <c r="A183" s="9"/>
      <c r="B183" s="9"/>
    </row>
    <row r="184" spans="1:2">
      <c r="A184" s="9"/>
      <c r="B184" s="9"/>
    </row>
    <row r="185" spans="1:2">
      <c r="A185" s="9"/>
      <c r="B185" s="9"/>
    </row>
    <row r="186" spans="1:2">
      <c r="A186" s="9"/>
      <c r="B186" s="9"/>
    </row>
    <row r="187" spans="1:2">
      <c r="A187" s="9"/>
      <c r="B187" s="9"/>
    </row>
    <row r="188" spans="1:2">
      <c r="A188" s="9"/>
      <c r="B188" s="9"/>
    </row>
    <row r="189" spans="1:2">
      <c r="A189" s="9"/>
      <c r="B189" s="9"/>
    </row>
    <row r="190" spans="1:2">
      <c r="A190" s="9"/>
      <c r="B190" s="9"/>
    </row>
    <row r="191" spans="1:2">
      <c r="A191" s="9"/>
      <c r="B191" s="9"/>
    </row>
    <row r="192" spans="1:2">
      <c r="A192" s="9"/>
      <c r="B192" s="9"/>
    </row>
    <row r="193" spans="1:2">
      <c r="A193" s="9"/>
      <c r="B193" s="9"/>
    </row>
    <row r="194" spans="1:2">
      <c r="A194" s="9"/>
      <c r="B194" s="9"/>
    </row>
    <row r="195" spans="1:2">
      <c r="A195" s="9"/>
      <c r="B195" s="9"/>
    </row>
    <row r="196" spans="1:2">
      <c r="A196" s="9"/>
      <c r="B196" s="9"/>
    </row>
    <row r="197" spans="1:2">
      <c r="A197" s="9"/>
      <c r="B197" s="9"/>
    </row>
    <row r="198" spans="1:2">
      <c r="A198" s="9"/>
      <c r="B198" s="9"/>
    </row>
    <row r="199" spans="1:2">
      <c r="A199" s="9"/>
      <c r="B199" s="9"/>
    </row>
    <row r="200" spans="1:2">
      <c r="A200" s="9"/>
      <c r="B200" s="9"/>
    </row>
    <row r="201" spans="1:2">
      <c r="A201" s="9"/>
      <c r="B201" s="9"/>
    </row>
    <row r="202" spans="1:2">
      <c r="A202" s="9"/>
      <c r="B202" s="9"/>
    </row>
    <row r="203" spans="1:2">
      <c r="A203" s="9"/>
      <c r="B203" s="9"/>
    </row>
    <row r="204" spans="1:2">
      <c r="A204" s="9"/>
      <c r="B204" s="9"/>
    </row>
    <row r="205" spans="1:2">
      <c r="A205" s="9"/>
      <c r="B205" s="9"/>
    </row>
    <row r="206" spans="1:2">
      <c r="A206" s="9"/>
      <c r="B206" s="9"/>
    </row>
    <row r="207" spans="1:2">
      <c r="A207" s="9"/>
      <c r="B207" s="9"/>
    </row>
    <row r="208" spans="1:2">
      <c r="A208" s="9"/>
      <c r="B208" s="9"/>
    </row>
    <row r="209" spans="1:2">
      <c r="A209" s="9"/>
      <c r="B209" s="9"/>
    </row>
    <row r="210" spans="1:2">
      <c r="A210" s="9"/>
      <c r="B210" s="9"/>
    </row>
    <row r="211" spans="1:2">
      <c r="A211" s="9"/>
      <c r="B211" s="9"/>
    </row>
    <row r="212" spans="1:2">
      <c r="A212" s="9"/>
      <c r="B212" s="9"/>
    </row>
    <row r="213" spans="1:2">
      <c r="A213" s="9"/>
      <c r="B213" s="9"/>
    </row>
    <row r="214" spans="1:2">
      <c r="A214" s="9"/>
      <c r="B214" s="9"/>
    </row>
    <row r="215" spans="1:2">
      <c r="A215" s="9"/>
      <c r="B215" s="9"/>
    </row>
    <row r="216" spans="1:2">
      <c r="A216" s="9"/>
      <c r="B216" s="9"/>
    </row>
    <row r="217" spans="1:2">
      <c r="A217" s="9"/>
      <c r="B217" s="9"/>
    </row>
    <row r="218" spans="1:2">
      <c r="A218" s="9"/>
      <c r="B218" s="9"/>
    </row>
    <row r="219" spans="1:2">
      <c r="A219" s="9"/>
      <c r="B219" s="9"/>
    </row>
    <row r="220" spans="1:2">
      <c r="A220" s="9"/>
      <c r="B220" s="9"/>
    </row>
    <row r="221" spans="1:2">
      <c r="A221" s="9"/>
      <c r="B221" s="9"/>
    </row>
    <row r="222" spans="1:2">
      <c r="A222" s="9"/>
      <c r="B222" s="9"/>
    </row>
    <row r="223" spans="1:2">
      <c r="A223" s="9"/>
      <c r="B223" s="9"/>
    </row>
    <row r="224" spans="1:2">
      <c r="A224" s="9"/>
      <c r="B224" s="9"/>
    </row>
    <row r="225" spans="1:2">
      <c r="A225" s="9"/>
      <c r="B225" s="9"/>
    </row>
    <row r="226" spans="1:2">
      <c r="A226" s="9"/>
      <c r="B226" s="9"/>
    </row>
    <row r="227" spans="1:2">
      <c r="A227" s="9"/>
      <c r="B227" s="9"/>
    </row>
    <row r="228" spans="1:2">
      <c r="A228" s="9"/>
      <c r="B228" s="9"/>
    </row>
    <row r="229" spans="1:2">
      <c r="A229" s="9"/>
      <c r="B229" s="9"/>
    </row>
    <row r="230" spans="1:2">
      <c r="A230" s="9"/>
      <c r="B230" s="9"/>
    </row>
    <row r="231" spans="1:2">
      <c r="A231" s="9"/>
      <c r="B231" s="9"/>
    </row>
    <row r="232" spans="1:2">
      <c r="A232" s="9"/>
      <c r="B232" s="9"/>
    </row>
    <row r="233" spans="1:2">
      <c r="A233" s="9"/>
      <c r="B233" s="9"/>
    </row>
    <row r="234" spans="1:2">
      <c r="A234" s="9"/>
      <c r="B234" s="9"/>
    </row>
    <row r="235" spans="1:2">
      <c r="A235" s="9"/>
      <c r="B235" s="9"/>
    </row>
    <row r="236" spans="1:2">
      <c r="A236" s="9"/>
      <c r="B236" s="9"/>
    </row>
    <row r="237" spans="1:2">
      <c r="A237" s="9"/>
      <c r="B237" s="9"/>
    </row>
    <row r="238" spans="1:2">
      <c r="A238" s="9"/>
      <c r="B238" s="9"/>
    </row>
    <row r="239" spans="1:2">
      <c r="A239" s="9"/>
      <c r="B239" s="9"/>
    </row>
    <row r="240" spans="1:2">
      <c r="A240" s="9"/>
      <c r="B240" s="9"/>
    </row>
    <row r="241" spans="1:2">
      <c r="A241" s="9"/>
      <c r="B241" s="9"/>
    </row>
    <row r="242" spans="1:2">
      <c r="A242" s="9"/>
      <c r="B242" s="9"/>
    </row>
    <row r="243" spans="1:2">
      <c r="A243" s="9"/>
      <c r="B243" s="9"/>
    </row>
    <row r="244" spans="1:2">
      <c r="A244" s="9"/>
      <c r="B244" s="9"/>
    </row>
    <row r="245" spans="1:2">
      <c r="A245" s="9"/>
      <c r="B245" s="9"/>
    </row>
    <row r="246" spans="1:2">
      <c r="A246" s="9"/>
      <c r="B246" s="9"/>
    </row>
    <row r="247" spans="1:2">
      <c r="A247" s="9"/>
      <c r="B247" s="9"/>
    </row>
    <row r="248" spans="1:2">
      <c r="A248" s="9"/>
      <c r="B248" s="9"/>
    </row>
    <row r="249" spans="1:2">
      <c r="A249" s="9"/>
      <c r="B249" s="9"/>
    </row>
    <row r="250" spans="1:2">
      <c r="A250" s="9"/>
      <c r="B250" s="9"/>
    </row>
    <row r="251" spans="1:2">
      <c r="A251" s="9"/>
      <c r="B251" s="9"/>
    </row>
    <row r="252" spans="1:2">
      <c r="A252" s="9"/>
      <c r="B252" s="9"/>
    </row>
    <row r="253" spans="1:2">
      <c r="A253" s="9"/>
      <c r="B253" s="9"/>
    </row>
    <row r="254" spans="1:2">
      <c r="A254" s="9"/>
      <c r="B254" s="9"/>
    </row>
    <row r="255" spans="1:2">
      <c r="A255" s="9"/>
      <c r="B255" s="9"/>
    </row>
    <row r="256" spans="1:2">
      <c r="A256" s="9"/>
      <c r="B256" s="9"/>
    </row>
    <row r="257" spans="1:2">
      <c r="A257" s="9"/>
      <c r="B257" s="9"/>
    </row>
    <row r="258" spans="1:2">
      <c r="A258" s="9"/>
      <c r="B258" s="9"/>
    </row>
    <row r="259" spans="1:2">
      <c r="A259" s="9"/>
      <c r="B259" s="9"/>
    </row>
    <row r="260" spans="1:2">
      <c r="A260" s="9"/>
      <c r="B260" s="9"/>
    </row>
    <row r="261" spans="1:2">
      <c r="A261" s="9"/>
      <c r="B261" s="9"/>
    </row>
    <row r="262" spans="1:2">
      <c r="A262" s="9"/>
      <c r="B262" s="9"/>
    </row>
    <row r="263" spans="1:2">
      <c r="A263" s="9"/>
      <c r="B263" s="9"/>
    </row>
    <row r="264" spans="1:2">
      <c r="A264" s="9"/>
      <c r="B264" s="9"/>
    </row>
    <row r="265" spans="1:2">
      <c r="A265" s="9"/>
      <c r="B265" s="9"/>
    </row>
    <row r="266" spans="1:2">
      <c r="A266" s="9"/>
      <c r="B266" s="9"/>
    </row>
    <row r="267" spans="1:2">
      <c r="A267" s="9"/>
      <c r="B267" s="9"/>
    </row>
    <row r="268" spans="1:2">
      <c r="A268" s="9"/>
      <c r="B268" s="9"/>
    </row>
    <row r="269" spans="1:2">
      <c r="A269" s="9"/>
      <c r="B269" s="9"/>
    </row>
    <row r="270" spans="1:2">
      <c r="A270" s="9"/>
      <c r="B270" s="9"/>
    </row>
    <row r="271" spans="1:2">
      <c r="A271" s="9"/>
      <c r="B271" s="9"/>
    </row>
    <row r="272" spans="1:2">
      <c r="A272" s="9"/>
      <c r="B272" s="9"/>
    </row>
    <row r="273" spans="1:2">
      <c r="A273" s="9"/>
      <c r="B273" s="9"/>
    </row>
    <row r="274" spans="1:2">
      <c r="A274" s="9"/>
      <c r="B274" s="9"/>
    </row>
    <row r="275" spans="1:2">
      <c r="A275" s="9"/>
      <c r="B275" s="9"/>
    </row>
    <row r="276" spans="1:2">
      <c r="A276" s="9"/>
      <c r="B276" s="9"/>
    </row>
    <row r="277" spans="1:2">
      <c r="A277" s="9"/>
      <c r="B277" s="9"/>
    </row>
    <row r="278" spans="1:2">
      <c r="A278" s="9"/>
      <c r="B278" s="9"/>
    </row>
    <row r="279" spans="1:2">
      <c r="A279" s="9"/>
      <c r="B279" s="9"/>
    </row>
    <row r="280" spans="1:2">
      <c r="A280" s="9"/>
      <c r="B280" s="9"/>
    </row>
    <row r="281" spans="1:2">
      <c r="A281" s="9"/>
      <c r="B281" s="9"/>
    </row>
    <row r="282" spans="1:2">
      <c r="A282" s="9"/>
      <c r="B282" s="9"/>
    </row>
    <row r="283" spans="1:2">
      <c r="A283" s="9"/>
      <c r="B283" s="9"/>
    </row>
    <row r="284" spans="1:2">
      <c r="A284" s="9"/>
      <c r="B284" s="9"/>
    </row>
    <row r="285" spans="1:2">
      <c r="A285" s="9"/>
      <c r="B285" s="9"/>
    </row>
    <row r="286" spans="1:2">
      <c r="A286" s="9"/>
      <c r="B286" s="9"/>
    </row>
    <row r="287" spans="1:2">
      <c r="A287" s="9"/>
      <c r="B287" s="9"/>
    </row>
    <row r="288" spans="1:2">
      <c r="A288" s="9"/>
      <c r="B288" s="9"/>
    </row>
    <row r="289" spans="1:2">
      <c r="A289" s="9"/>
      <c r="B289" s="9"/>
    </row>
    <row r="290" spans="1:2">
      <c r="A290" s="9"/>
      <c r="B290" s="9"/>
    </row>
    <row r="291" spans="1:2">
      <c r="A291" s="9"/>
      <c r="B291" s="9"/>
    </row>
    <row r="292" spans="1:2">
      <c r="A292" s="9"/>
      <c r="B292" s="9"/>
    </row>
    <row r="293" spans="1:2">
      <c r="A293" s="9"/>
      <c r="B293" s="9"/>
    </row>
    <row r="294" spans="1:2">
      <c r="A294" s="9"/>
      <c r="B294" s="9"/>
    </row>
    <row r="295" spans="1:2">
      <c r="A295" s="9"/>
      <c r="B295" s="9"/>
    </row>
    <row r="296" spans="1:2">
      <c r="A296" s="9"/>
      <c r="B296" s="9"/>
    </row>
    <row r="297" spans="1:2">
      <c r="A297" s="9"/>
      <c r="B297" s="9"/>
    </row>
    <row r="298" spans="1:2">
      <c r="A298" s="9"/>
      <c r="B298" s="9"/>
    </row>
    <row r="299" spans="1:2">
      <c r="A299" s="9"/>
      <c r="B299" s="9"/>
    </row>
    <row r="300" spans="1:2">
      <c r="A300" s="9"/>
      <c r="B300" s="9"/>
    </row>
    <row r="301" spans="1:2">
      <c r="A301" s="9"/>
      <c r="B301" s="9"/>
    </row>
    <row r="302" spans="1:2">
      <c r="A302" s="9"/>
      <c r="B302" s="9"/>
    </row>
    <row r="303" spans="1:2">
      <c r="A303" s="9"/>
      <c r="B303" s="9"/>
    </row>
    <row r="304" spans="1:2">
      <c r="A304" s="9"/>
      <c r="B304" s="9"/>
    </row>
    <row r="305" spans="1:2">
      <c r="A305" s="9"/>
      <c r="B305" s="9"/>
    </row>
    <row r="306" spans="1:2">
      <c r="A306" s="9"/>
      <c r="B306" s="9"/>
    </row>
    <row r="307" spans="1:2">
      <c r="A307" s="9"/>
      <c r="B307" s="9"/>
    </row>
    <row r="308" spans="1:2">
      <c r="A308" s="9"/>
      <c r="B308" s="9"/>
    </row>
    <row r="309" spans="1:2">
      <c r="A309" s="9"/>
      <c r="B309" s="9"/>
    </row>
    <row r="310" spans="1:2">
      <c r="A310" s="9"/>
      <c r="B310" s="9"/>
    </row>
    <row r="311" spans="1:2">
      <c r="A311" s="9"/>
      <c r="B311" s="9"/>
    </row>
    <row r="312" spans="1:2">
      <c r="A312" s="9"/>
      <c r="B312" s="9"/>
    </row>
    <row r="313" spans="1:2">
      <c r="A313" s="9"/>
      <c r="B313" s="9"/>
    </row>
    <row r="314" spans="1:2">
      <c r="A314" s="9"/>
      <c r="B314" s="9"/>
    </row>
    <row r="315" spans="1:2">
      <c r="A315" s="9"/>
      <c r="B315" s="9"/>
    </row>
    <row r="316" spans="1:2">
      <c r="A316" s="9"/>
      <c r="B316" s="9"/>
    </row>
    <row r="317" spans="1:2">
      <c r="A317" s="9"/>
      <c r="B317" s="9"/>
    </row>
    <row r="318" spans="1:2">
      <c r="A318" s="9"/>
      <c r="B318" s="9"/>
    </row>
    <row r="319" spans="1:2">
      <c r="A319" s="9"/>
      <c r="B319" s="9"/>
    </row>
    <row r="320" spans="1:2">
      <c r="A320" s="9"/>
      <c r="B320" s="9"/>
    </row>
    <row r="321" spans="1:2">
      <c r="A321" s="9"/>
      <c r="B321" s="9"/>
    </row>
    <row r="322" spans="1:2">
      <c r="A322" s="9"/>
      <c r="B322" s="9"/>
    </row>
    <row r="323" spans="1:2">
      <c r="A323" s="9"/>
      <c r="B323" s="9"/>
    </row>
    <row r="324" spans="1:2">
      <c r="A324" s="9"/>
      <c r="B324" s="9"/>
    </row>
    <row r="325" spans="1:2">
      <c r="A325" s="9"/>
      <c r="B325" s="9"/>
    </row>
    <row r="326" spans="1:2">
      <c r="A326" s="9"/>
      <c r="B326" s="9"/>
    </row>
    <row r="327" spans="1:2">
      <c r="A327" s="9"/>
      <c r="B327" s="9"/>
    </row>
    <row r="328" spans="1:2">
      <c r="A328" s="9"/>
      <c r="B328" s="9"/>
    </row>
    <row r="329" spans="1:2">
      <c r="A329" s="9"/>
      <c r="B329" s="9"/>
    </row>
    <row r="330" spans="1:2">
      <c r="A330" s="9"/>
      <c r="B330" s="9"/>
    </row>
    <row r="331" spans="1:2">
      <c r="A331" s="9"/>
      <c r="B331" s="9"/>
    </row>
    <row r="332" spans="1:2">
      <c r="A332" s="9"/>
      <c r="B332" s="9"/>
    </row>
    <row r="333" spans="1:2">
      <c r="A333" s="9"/>
      <c r="B333" s="9"/>
    </row>
    <row r="334" spans="1:2">
      <c r="A334" s="9"/>
      <c r="B334" s="9"/>
    </row>
    <row r="335" spans="1:2">
      <c r="A335" s="9"/>
      <c r="B335" s="9"/>
    </row>
    <row r="336" spans="1:2">
      <c r="A336" s="9"/>
      <c r="B336" s="9"/>
    </row>
    <row r="337" spans="1:2">
      <c r="A337" s="9"/>
      <c r="B337" s="9"/>
    </row>
    <row r="338" spans="1:2">
      <c r="A338" s="9"/>
      <c r="B338" s="9"/>
    </row>
    <row r="339" spans="1:2">
      <c r="A339" s="9"/>
      <c r="B339" s="9"/>
    </row>
    <row r="340" spans="1:2">
      <c r="A340" s="9"/>
      <c r="B340" s="9"/>
    </row>
    <row r="341" spans="1:2">
      <c r="A341" s="9"/>
      <c r="B341" s="9"/>
    </row>
    <row r="342" spans="1:2">
      <c r="A342" s="9"/>
      <c r="B342" s="9"/>
    </row>
    <row r="343" spans="1:2">
      <c r="A343" s="9"/>
      <c r="B343" s="9"/>
    </row>
    <row r="344" spans="1:2">
      <c r="A344" s="9"/>
      <c r="B344" s="9"/>
    </row>
    <row r="345" spans="1:2">
      <c r="A345" s="9"/>
      <c r="B345" s="9"/>
    </row>
    <row r="346" spans="1:2">
      <c r="A346" s="9"/>
      <c r="B346" s="9"/>
    </row>
    <row r="347" spans="1:2">
      <c r="A347" s="9"/>
      <c r="B347" s="9"/>
    </row>
    <row r="348" spans="1:2">
      <c r="A348" s="9"/>
      <c r="B348" s="9"/>
    </row>
    <row r="349" spans="1:2">
      <c r="A349" s="9"/>
      <c r="B349" s="9"/>
    </row>
    <row r="350" spans="1:2">
      <c r="A350" s="9"/>
      <c r="B350" s="9"/>
    </row>
    <row r="351" spans="1:2">
      <c r="A351" s="9"/>
      <c r="B351" s="9"/>
    </row>
    <row r="352" spans="1:2">
      <c r="A352" s="9"/>
      <c r="B352" s="9"/>
    </row>
    <row r="353" spans="1:2">
      <c r="A353" s="9"/>
      <c r="B353" s="9"/>
    </row>
    <row r="354" spans="1:2">
      <c r="A354" s="9"/>
      <c r="B354" s="9"/>
    </row>
    <row r="355" spans="1:2">
      <c r="A355" s="9"/>
      <c r="B355" s="9"/>
    </row>
    <row r="356" spans="1:2">
      <c r="A356" s="9"/>
      <c r="B356" s="9"/>
    </row>
    <row r="357" spans="1:2">
      <c r="A357" s="9"/>
      <c r="B357" s="9"/>
    </row>
    <row r="358" spans="1:2">
      <c r="A358" s="9"/>
      <c r="B358" s="9"/>
    </row>
    <row r="359" spans="1:2">
      <c r="A359" s="9"/>
      <c r="B359" s="9"/>
    </row>
    <row r="360" spans="1:2">
      <c r="A360" s="9"/>
      <c r="B360" s="9"/>
    </row>
    <row r="361" spans="1:2">
      <c r="A361" s="9"/>
      <c r="B361" s="9"/>
    </row>
    <row r="362" spans="1:2">
      <c r="A362" s="9"/>
      <c r="B362" s="9"/>
    </row>
    <row r="363" spans="1:2">
      <c r="A363" s="9"/>
      <c r="B363" s="9"/>
    </row>
    <row r="364" spans="1:2">
      <c r="A364" s="9"/>
      <c r="B364" s="9"/>
    </row>
    <row r="365" spans="1:2">
      <c r="A365" s="9"/>
      <c r="B365" s="9"/>
    </row>
    <row r="366" spans="1:2">
      <c r="A366" s="9"/>
      <c r="B366" s="9"/>
    </row>
    <row r="367" spans="1:2">
      <c r="A367" s="9"/>
      <c r="B367" s="9"/>
    </row>
    <row r="368" spans="1:2">
      <c r="A368" s="9"/>
      <c r="B368" s="9"/>
    </row>
    <row r="369" spans="1:2">
      <c r="A369" s="9"/>
      <c r="B369" s="9"/>
    </row>
    <row r="370" spans="1:2">
      <c r="A370" s="9"/>
      <c r="B370" s="9"/>
    </row>
    <row r="371" spans="1:2">
      <c r="A371" s="9"/>
      <c r="B371" s="9"/>
    </row>
    <row r="372" spans="1:2">
      <c r="A372" s="9"/>
      <c r="B372" s="9"/>
    </row>
    <row r="373" spans="1:2">
      <c r="A373" s="9"/>
      <c r="B373" s="9"/>
    </row>
    <row r="374" spans="1:2">
      <c r="A374" s="9"/>
      <c r="B374" s="9"/>
    </row>
    <row r="375" spans="1:2">
      <c r="A375" s="9"/>
      <c r="B375" s="9"/>
    </row>
    <row r="376" spans="1:2">
      <c r="A376" s="9"/>
      <c r="B376" s="9"/>
    </row>
    <row r="377" spans="1:2">
      <c r="A377" s="9"/>
      <c r="B377" s="9"/>
    </row>
    <row r="378" spans="1:2">
      <c r="A378" s="9"/>
      <c r="B378" s="9"/>
    </row>
    <row r="379" spans="1:2">
      <c r="A379" s="9"/>
      <c r="B379" s="9"/>
    </row>
    <row r="380" spans="1:2">
      <c r="A380" s="9"/>
      <c r="B380" s="9"/>
    </row>
    <row r="381" spans="1:2">
      <c r="A381" s="9"/>
      <c r="B381" s="9"/>
    </row>
    <row r="382" spans="1:2">
      <c r="A382" s="9"/>
      <c r="B382" s="9"/>
    </row>
    <row r="383" spans="1:2">
      <c r="A383" s="9"/>
      <c r="B383" s="9"/>
    </row>
    <row r="384" spans="1:2">
      <c r="A384" s="9"/>
      <c r="B384" s="9"/>
    </row>
    <row r="385" spans="1:2">
      <c r="A385" s="9"/>
      <c r="B385" s="9"/>
    </row>
    <row r="386" spans="1:2">
      <c r="A386" s="9"/>
      <c r="B386" s="9"/>
    </row>
    <row r="387" spans="1:2">
      <c r="A387" s="9"/>
      <c r="B387" s="9"/>
    </row>
    <row r="388" spans="1:2">
      <c r="A388" s="9"/>
      <c r="B388" s="9"/>
    </row>
    <row r="389" spans="1:2">
      <c r="A389" s="9"/>
      <c r="B389" s="9"/>
    </row>
    <row r="390" spans="1:2">
      <c r="A390" s="9"/>
      <c r="B390" s="9"/>
    </row>
    <row r="391" spans="1:2">
      <c r="A391" s="9"/>
      <c r="B391" s="9"/>
    </row>
    <row r="392" spans="1:2">
      <c r="A392" s="9"/>
      <c r="B392" s="9"/>
    </row>
    <row r="393" spans="1:2">
      <c r="A393" s="9"/>
      <c r="B393" s="9"/>
    </row>
    <row r="394" spans="1:2">
      <c r="A394" s="9"/>
      <c r="B394" s="9"/>
    </row>
    <row r="395" spans="1:2">
      <c r="A395" s="9"/>
      <c r="B395" s="9"/>
    </row>
    <row r="396" spans="1:2">
      <c r="A396" s="9"/>
      <c r="B396" s="9"/>
    </row>
    <row r="397" spans="1:2">
      <c r="A397" s="9"/>
      <c r="B397" s="9"/>
    </row>
    <row r="398" spans="1:2">
      <c r="A398" s="9"/>
      <c r="B398" s="9"/>
    </row>
    <row r="399" spans="1:2">
      <c r="A399" s="9"/>
      <c r="B399" s="9"/>
    </row>
    <row r="400" spans="1:2">
      <c r="A400" s="9"/>
      <c r="B400" s="9"/>
    </row>
    <row r="401" spans="1:2">
      <c r="A401" s="9"/>
      <c r="B401" s="9"/>
    </row>
    <row r="402" spans="1:2">
      <c r="A402" s="9"/>
      <c r="B402" s="9"/>
    </row>
    <row r="403" spans="1:2">
      <c r="A403" s="9"/>
      <c r="B403" s="9"/>
    </row>
    <row r="404" spans="1:2">
      <c r="A404" s="9"/>
      <c r="B404" s="9"/>
    </row>
    <row r="405" spans="1:2">
      <c r="A405" s="9"/>
      <c r="B405" s="9"/>
    </row>
    <row r="406" spans="1:2">
      <c r="A406" s="9"/>
      <c r="B406" s="9"/>
    </row>
    <row r="407" spans="1:2">
      <c r="A407" s="9"/>
      <c r="B407" s="9"/>
    </row>
    <row r="408" spans="1:2">
      <c r="A408" s="9"/>
      <c r="B408" s="9"/>
    </row>
    <row r="409" spans="1:2">
      <c r="A409" s="9"/>
      <c r="B409" s="9"/>
    </row>
    <row r="410" spans="1:2">
      <c r="A410" s="9"/>
      <c r="B410" s="9"/>
    </row>
    <row r="411" spans="1:2">
      <c r="A411" s="9"/>
      <c r="B411" s="9"/>
    </row>
    <row r="412" spans="1:2">
      <c r="A412" s="9"/>
      <c r="B412" s="9"/>
    </row>
    <row r="413" spans="1:2">
      <c r="A413" s="9"/>
      <c r="B413" s="9"/>
    </row>
    <row r="414" spans="1:2">
      <c r="A414" s="9"/>
      <c r="B414" s="9"/>
    </row>
    <row r="415" spans="1:2">
      <c r="A415" s="9"/>
      <c r="B415" s="9"/>
    </row>
    <row r="416" spans="1:2">
      <c r="A416" s="9"/>
      <c r="B416" s="9"/>
    </row>
    <row r="417" spans="1:2">
      <c r="A417" s="9"/>
      <c r="B417" s="9"/>
    </row>
    <row r="418" spans="1:2">
      <c r="A418" s="9"/>
      <c r="B418" s="9"/>
    </row>
    <row r="419" spans="1:2">
      <c r="A419" s="9"/>
      <c r="B419" s="9"/>
    </row>
    <row r="420" spans="1:2">
      <c r="A420" s="9"/>
      <c r="B420" s="9"/>
    </row>
    <row r="421" spans="1:2">
      <c r="A421" s="9"/>
      <c r="B421" s="9"/>
    </row>
    <row r="422" spans="1:2">
      <c r="A422" s="9"/>
      <c r="B422" s="9"/>
    </row>
    <row r="423" spans="1:2">
      <c r="A423" s="9"/>
      <c r="B423" s="9"/>
    </row>
    <row r="424" spans="1:2">
      <c r="A424" s="9"/>
      <c r="B424" s="9"/>
    </row>
    <row r="425" spans="1:2">
      <c r="A425" s="9"/>
      <c r="B425" s="9"/>
    </row>
    <row r="426" spans="1:2">
      <c r="A426" s="9"/>
      <c r="B426" s="9"/>
    </row>
    <row r="427" spans="1:2">
      <c r="A427" s="9"/>
      <c r="B427" s="9"/>
    </row>
    <row r="428" spans="1:2">
      <c r="A428" s="9"/>
      <c r="B428" s="9"/>
    </row>
    <row r="429" spans="1:2">
      <c r="A429" s="9"/>
      <c r="B429" s="9"/>
    </row>
    <row r="430" spans="1:2">
      <c r="A430" s="9"/>
      <c r="B430" s="9"/>
    </row>
    <row r="431" spans="1:2">
      <c r="A431" s="9"/>
      <c r="B431" s="9"/>
    </row>
    <row r="432" spans="1:2">
      <c r="A432" s="9"/>
      <c r="B432" s="9"/>
    </row>
    <row r="433" spans="1:2">
      <c r="A433" s="9"/>
      <c r="B433" s="9"/>
    </row>
    <row r="434" spans="1:2">
      <c r="A434" s="9"/>
      <c r="B434" s="9"/>
    </row>
    <row r="435" spans="1:2">
      <c r="A435" s="9"/>
      <c r="B435" s="9"/>
    </row>
    <row r="436" spans="1:2">
      <c r="A436" s="9"/>
      <c r="B436" s="9"/>
    </row>
    <row r="437" spans="1:2">
      <c r="A437" s="9"/>
      <c r="B437" s="9"/>
    </row>
    <row r="438" spans="1:2">
      <c r="A438" s="9"/>
      <c r="B438" s="9"/>
    </row>
    <row r="439" spans="1:2">
      <c r="A439" s="9"/>
      <c r="B439" s="9"/>
    </row>
    <row r="440" spans="1:2">
      <c r="A440" s="9"/>
      <c r="B440" s="9"/>
    </row>
    <row r="441" spans="1:2">
      <c r="A441" s="9"/>
      <c r="B441" s="9"/>
    </row>
    <row r="442" spans="1:2">
      <c r="A442" s="9"/>
      <c r="B442" s="9"/>
    </row>
    <row r="443" spans="1:2">
      <c r="A443" s="9"/>
      <c r="B443" s="9"/>
    </row>
    <row r="444" spans="1:2">
      <c r="A444" s="9"/>
      <c r="B444" s="9"/>
    </row>
    <row r="445" spans="1:2">
      <c r="A445" s="9"/>
      <c r="B445" s="9"/>
    </row>
    <row r="446" spans="1:2">
      <c r="A446" s="9"/>
      <c r="B446" s="9"/>
    </row>
    <row r="447" spans="1:2">
      <c r="A447" s="9"/>
      <c r="B447" s="9"/>
    </row>
    <row r="448" spans="1:2">
      <c r="A448" s="9"/>
      <c r="B448" s="9"/>
    </row>
    <row r="449" spans="1:2">
      <c r="A449" s="9"/>
      <c r="B449" s="9"/>
    </row>
    <row r="450" spans="1:2">
      <c r="A450" s="9"/>
      <c r="B450" s="9"/>
    </row>
    <row r="451" spans="1:2">
      <c r="A451" s="9"/>
      <c r="B451" s="9"/>
    </row>
    <row r="452" spans="1:2">
      <c r="A452" s="9"/>
      <c r="B452" s="9"/>
    </row>
    <row r="453" spans="1:2">
      <c r="A453" s="9"/>
      <c r="B453" s="9"/>
    </row>
    <row r="454" spans="1:2">
      <c r="A454" s="9"/>
      <c r="B454" s="9"/>
    </row>
    <row r="455" spans="1:2">
      <c r="A455" s="9"/>
      <c r="B455" s="9"/>
    </row>
    <row r="456" spans="1:2">
      <c r="A456" s="9"/>
      <c r="B456" s="9"/>
    </row>
    <row r="457" spans="1:2">
      <c r="A457" s="9"/>
      <c r="B457" s="9"/>
    </row>
    <row r="458" spans="1:2">
      <c r="A458" s="9"/>
      <c r="B458" s="9"/>
    </row>
    <row r="459" spans="1:2">
      <c r="A459" s="9"/>
      <c r="B459" s="9"/>
    </row>
    <row r="460" spans="1:2">
      <c r="A460" s="9"/>
      <c r="B460" s="9"/>
    </row>
    <row r="461" spans="1:2">
      <c r="A461" s="9"/>
      <c r="B461" s="9"/>
    </row>
    <row r="462" spans="1:2">
      <c r="A462" s="9"/>
      <c r="B462" s="9"/>
    </row>
    <row r="463" spans="1:2">
      <c r="A463" s="9"/>
      <c r="B463" s="9"/>
    </row>
    <row r="464" spans="1:2">
      <c r="A464" s="9"/>
      <c r="B464" s="9"/>
    </row>
    <row r="465" spans="1:2">
      <c r="A465" s="9"/>
      <c r="B465" s="9"/>
    </row>
    <row r="466" spans="1:2">
      <c r="A466" s="9"/>
      <c r="B466" s="9"/>
    </row>
    <row r="467" spans="1:2">
      <c r="A467" s="9"/>
      <c r="B467" s="9"/>
    </row>
    <row r="468" spans="1:2">
      <c r="A468" s="9"/>
      <c r="B468" s="9"/>
    </row>
    <row r="469" spans="1:2">
      <c r="A469" s="9"/>
      <c r="B469" s="9"/>
    </row>
    <row r="470" spans="1:2">
      <c r="A470" s="9"/>
      <c r="B470" s="9"/>
    </row>
    <row r="471" spans="1:2">
      <c r="A471" s="9"/>
      <c r="B471" s="9"/>
    </row>
    <row r="472" spans="1:2">
      <c r="A472" s="9"/>
      <c r="B472" s="9"/>
    </row>
    <row r="473" spans="1:2">
      <c r="A473" s="9"/>
      <c r="B473" s="9"/>
    </row>
    <row r="474" spans="1:2">
      <c r="A474" s="9"/>
      <c r="B474" s="9"/>
    </row>
    <row r="475" spans="1:2">
      <c r="A475" s="9"/>
      <c r="B475" s="9"/>
    </row>
    <row r="476" spans="1:2">
      <c r="A476" s="9"/>
      <c r="B476" s="9"/>
    </row>
    <row r="477" spans="1:2">
      <c r="A477" s="9"/>
      <c r="B477" s="9"/>
    </row>
    <row r="478" spans="1:2">
      <c r="A478" s="9"/>
      <c r="B478" s="9"/>
    </row>
    <row r="479" spans="1:2">
      <c r="A479" s="9"/>
      <c r="B479" s="9"/>
    </row>
    <row r="480" spans="1:2">
      <c r="A480" s="9"/>
      <c r="B480" s="9"/>
    </row>
    <row r="481" spans="1:2">
      <c r="A481" s="9"/>
      <c r="B481" s="9"/>
    </row>
    <row r="482" spans="1:2">
      <c r="A482" s="9"/>
      <c r="B482" s="9"/>
    </row>
    <row r="483" spans="1:2">
      <c r="A483" s="9"/>
      <c r="B483" s="9"/>
    </row>
    <row r="484" spans="1:2">
      <c r="A484" s="9"/>
      <c r="B484" s="9"/>
    </row>
    <row r="485" spans="1:2">
      <c r="A485" s="9"/>
      <c r="B485" s="9"/>
    </row>
    <row r="486" spans="1:2">
      <c r="A486" s="9"/>
      <c r="B486" s="9"/>
    </row>
    <row r="487" spans="1:2">
      <c r="A487" s="9"/>
      <c r="B487" s="9"/>
    </row>
    <row r="488" spans="1:2">
      <c r="A488" s="9"/>
      <c r="B488" s="9"/>
    </row>
    <row r="489" spans="1:2">
      <c r="A489" s="9"/>
      <c r="B489" s="9"/>
    </row>
    <row r="490" spans="1:2">
      <c r="A490" s="9"/>
      <c r="B490" s="9"/>
    </row>
    <row r="491" spans="1:2">
      <c r="A491" s="9"/>
      <c r="B491" s="9"/>
    </row>
    <row r="492" spans="1:2">
      <c r="A492" s="9"/>
      <c r="B492" s="9"/>
    </row>
    <row r="493" spans="1:2">
      <c r="A493" s="9"/>
      <c r="B493" s="9"/>
    </row>
    <row r="494" spans="1:2">
      <c r="A494" s="9"/>
      <c r="B494" s="9"/>
    </row>
    <row r="495" spans="1:2">
      <c r="A495" s="9"/>
      <c r="B495" s="9"/>
    </row>
    <row r="496" spans="1:2">
      <c r="A496" s="9"/>
      <c r="B496" s="9"/>
    </row>
    <row r="497" spans="1:2">
      <c r="A497" s="9"/>
      <c r="B497" s="9"/>
    </row>
    <row r="498" spans="1:2">
      <c r="A498" s="9"/>
      <c r="B498" s="9"/>
    </row>
    <row r="499" spans="1:2">
      <c r="A499" s="9"/>
      <c r="B499" s="9"/>
    </row>
    <row r="500" spans="1:2">
      <c r="A500" s="9"/>
      <c r="B500" s="9"/>
    </row>
    <row r="501" spans="1:2">
      <c r="A501" s="9"/>
      <c r="B501" s="9"/>
    </row>
    <row r="502" spans="1:2">
      <c r="A502" s="9"/>
      <c r="B502" s="9"/>
    </row>
    <row r="503" spans="1:2">
      <c r="A503" s="9"/>
      <c r="B503" s="9"/>
    </row>
    <row r="504" spans="1:2">
      <c r="A504" s="9"/>
      <c r="B504" s="9"/>
    </row>
    <row r="505" spans="1:2">
      <c r="A505" s="9"/>
      <c r="B505" s="9"/>
    </row>
    <row r="506" spans="1:2">
      <c r="A506" s="9"/>
      <c r="B506" s="9"/>
    </row>
    <row r="507" spans="1:2">
      <c r="A507" s="9"/>
      <c r="B507" s="9"/>
    </row>
    <row r="508" spans="1:2">
      <c r="A508" s="9"/>
      <c r="B508" s="9"/>
    </row>
    <row r="509" spans="1:2">
      <c r="A509" s="9"/>
      <c r="B509" s="9"/>
    </row>
    <row r="510" spans="1:2">
      <c r="A510" s="9"/>
      <c r="B510" s="9"/>
    </row>
    <row r="511" spans="1:2">
      <c r="A511" s="9"/>
      <c r="B511" s="9"/>
    </row>
    <row r="512" spans="1:2">
      <c r="A512" s="9"/>
      <c r="B512" s="9"/>
    </row>
    <row r="513" spans="1:2">
      <c r="A513" s="9"/>
      <c r="B513" s="9"/>
    </row>
    <row r="514" spans="1:2">
      <c r="A514" s="9"/>
      <c r="B514" s="9"/>
    </row>
    <row r="515" spans="1:2">
      <c r="A515" s="9"/>
      <c r="B515" s="9"/>
    </row>
    <row r="516" spans="1:2">
      <c r="A516" s="9"/>
      <c r="B516" s="9"/>
    </row>
    <row r="517" spans="1:2">
      <c r="A517" s="9"/>
      <c r="B517" s="9"/>
    </row>
    <row r="518" spans="1:2">
      <c r="A518" s="9"/>
      <c r="B518" s="9"/>
    </row>
    <row r="519" spans="1:2">
      <c r="A519" s="9"/>
      <c r="B519" s="9"/>
    </row>
    <row r="520" spans="1:2">
      <c r="A520" s="9"/>
      <c r="B520" s="9"/>
    </row>
    <row r="521" spans="1:2">
      <c r="A521" s="9"/>
      <c r="B521" s="9"/>
    </row>
    <row r="522" spans="1:2">
      <c r="A522" s="9"/>
      <c r="B522" s="9"/>
    </row>
    <row r="523" spans="1:2">
      <c r="A523" s="9"/>
      <c r="B523" s="9"/>
    </row>
    <row r="524" spans="1:2">
      <c r="A524" s="9"/>
      <c r="B524" s="9"/>
    </row>
    <row r="525" spans="1:2">
      <c r="A525" s="9"/>
      <c r="B525" s="9"/>
    </row>
    <row r="526" spans="1:2">
      <c r="A526" s="9"/>
      <c r="B526" s="9"/>
    </row>
    <row r="527" spans="1:2">
      <c r="A527" s="9"/>
      <c r="B527" s="9"/>
    </row>
    <row r="528" spans="1:2">
      <c r="A528" s="9"/>
      <c r="B528" s="9"/>
    </row>
    <row r="529" spans="1:2">
      <c r="A529" s="9"/>
      <c r="B529" s="9"/>
    </row>
    <row r="530" spans="1:2">
      <c r="A530" s="9"/>
      <c r="B530" s="9"/>
    </row>
    <row r="531" spans="1:2">
      <c r="A531" s="9"/>
      <c r="B531" s="9"/>
    </row>
    <row r="532" spans="1:2">
      <c r="A532" s="9"/>
      <c r="B532" s="9"/>
    </row>
    <row r="533" spans="1:2">
      <c r="A533" s="9"/>
      <c r="B533" s="9"/>
    </row>
    <row r="534" spans="1:2">
      <c r="A534" s="9"/>
      <c r="B534" s="9"/>
    </row>
    <row r="535" spans="1:2">
      <c r="A535" s="9"/>
      <c r="B535" s="9"/>
    </row>
    <row r="536" spans="1:2">
      <c r="A536" s="9"/>
      <c r="B536" s="9"/>
    </row>
    <row r="537" spans="1:2">
      <c r="A537" s="9"/>
      <c r="B537" s="9"/>
    </row>
    <row r="538" spans="1:2">
      <c r="A538" s="9"/>
      <c r="B538" s="9"/>
    </row>
    <row r="539" spans="1:2">
      <c r="A539" s="9"/>
      <c r="B539" s="9"/>
    </row>
    <row r="540" spans="1:2">
      <c r="A540" s="9"/>
      <c r="B540" s="9"/>
    </row>
    <row r="541" spans="1:2">
      <c r="A541" s="9"/>
      <c r="B541" s="9"/>
    </row>
    <row r="542" spans="1:2">
      <c r="A542" s="9"/>
      <c r="B542" s="9"/>
    </row>
    <row r="543" spans="1:2">
      <c r="A543" s="9"/>
      <c r="B543" s="9"/>
    </row>
    <row r="544" spans="1:2">
      <c r="A544" s="9"/>
      <c r="B544" s="9"/>
    </row>
    <row r="545" spans="1:2">
      <c r="A545" s="9"/>
      <c r="B545" s="9"/>
    </row>
    <row r="546" spans="1:2">
      <c r="A546" s="9"/>
      <c r="B546" s="9"/>
    </row>
    <row r="547" spans="1:2">
      <c r="A547" s="9"/>
      <c r="B547" s="9"/>
    </row>
    <row r="548" spans="1:2">
      <c r="A548" s="9"/>
      <c r="B548" s="9"/>
    </row>
    <row r="549" spans="1:2">
      <c r="A549" s="9"/>
      <c r="B549" s="9"/>
    </row>
    <row r="550" spans="1:2">
      <c r="A550" s="9"/>
      <c r="B550" s="9"/>
    </row>
    <row r="551" spans="1:2">
      <c r="A551" s="9"/>
      <c r="B551" s="9"/>
    </row>
    <row r="552" spans="1:2">
      <c r="A552" s="9"/>
      <c r="B552" s="9"/>
    </row>
    <row r="553" spans="1:2">
      <c r="A553" s="9"/>
      <c r="B553" s="9"/>
    </row>
    <row r="554" spans="1:2">
      <c r="A554" s="9"/>
      <c r="B554" s="9"/>
    </row>
    <row r="555" spans="1:2">
      <c r="A555" s="9"/>
      <c r="B555" s="9"/>
    </row>
    <row r="556" spans="1:2">
      <c r="A556" s="9"/>
      <c r="B556" s="9"/>
    </row>
    <row r="557" spans="1:2">
      <c r="A557" s="9"/>
      <c r="B557" s="9"/>
    </row>
    <row r="558" spans="1:2">
      <c r="A558" s="9"/>
      <c r="B558" s="9"/>
    </row>
    <row r="559" spans="1:2">
      <c r="A559" s="9"/>
      <c r="B559" s="9"/>
    </row>
    <row r="560" spans="1:2">
      <c r="A560" s="9"/>
      <c r="B560" s="9"/>
    </row>
    <row r="561" spans="1:2">
      <c r="A561" s="9"/>
      <c r="B561" s="9"/>
    </row>
    <row r="562" spans="1:2">
      <c r="A562" s="9"/>
      <c r="B562" s="9"/>
    </row>
    <row r="563" spans="1:2">
      <c r="A563" s="9"/>
      <c r="B563" s="9"/>
    </row>
    <row r="564" spans="1:2">
      <c r="A564" s="9"/>
      <c r="B564" s="9"/>
    </row>
    <row r="565" spans="1:2">
      <c r="A565" s="9"/>
      <c r="B565" s="9"/>
    </row>
    <row r="566" spans="1:2">
      <c r="A566" s="9"/>
      <c r="B566" s="9"/>
    </row>
    <row r="567" spans="1:2">
      <c r="A567" s="9"/>
      <c r="B567" s="9"/>
    </row>
    <row r="568" spans="1:2">
      <c r="A568" s="9"/>
      <c r="B568" s="9"/>
    </row>
    <row r="569" spans="1:2">
      <c r="A569" s="9"/>
      <c r="B569" s="9"/>
    </row>
    <row r="570" spans="1:2">
      <c r="A570" s="9"/>
      <c r="B570" s="9"/>
    </row>
    <row r="571" spans="1:2">
      <c r="A571" s="9"/>
      <c r="B571" s="9"/>
    </row>
    <row r="572" spans="1:2">
      <c r="A572" s="9"/>
      <c r="B572" s="9"/>
    </row>
    <row r="573" spans="1:2">
      <c r="A573" s="9"/>
      <c r="B573" s="9"/>
    </row>
    <row r="574" spans="1:2">
      <c r="A574" s="9"/>
      <c r="B574" s="9"/>
    </row>
    <row r="575" spans="1:2">
      <c r="A575" s="9"/>
      <c r="B575" s="9"/>
    </row>
    <row r="576" spans="1:2">
      <c r="A576" s="9"/>
      <c r="B576" s="9"/>
    </row>
    <row r="577" spans="1:2">
      <c r="A577" s="9"/>
      <c r="B577" s="9"/>
    </row>
    <row r="578" spans="1:2">
      <c r="A578" s="9"/>
      <c r="B578" s="9"/>
    </row>
    <row r="579" spans="1:2">
      <c r="A579" s="9"/>
      <c r="B579" s="9"/>
    </row>
    <row r="580" spans="1:2">
      <c r="A580" s="9"/>
      <c r="B580" s="9"/>
    </row>
    <row r="581" spans="1:2">
      <c r="A581" s="9"/>
      <c r="B581" s="9"/>
    </row>
    <row r="582" spans="1:2">
      <c r="A582" s="9"/>
      <c r="B582" s="9"/>
    </row>
    <row r="583" spans="1:2">
      <c r="A583" s="9"/>
      <c r="B583" s="9"/>
    </row>
    <row r="584" spans="1:2">
      <c r="A584" s="9"/>
      <c r="B584" s="9"/>
    </row>
    <row r="585" spans="1:2">
      <c r="A585" s="9"/>
      <c r="B585" s="9"/>
    </row>
    <row r="586" spans="1:2">
      <c r="A586" s="9"/>
      <c r="B586" s="9"/>
    </row>
    <row r="587" spans="1:2">
      <c r="A587" s="9"/>
      <c r="B587" s="9"/>
    </row>
    <row r="588" spans="1:2">
      <c r="A588" s="9"/>
      <c r="B588" s="9"/>
    </row>
    <row r="589" spans="1:2">
      <c r="A589" s="9"/>
      <c r="B589" s="9"/>
    </row>
    <row r="590" spans="1:2">
      <c r="A590" s="9"/>
      <c r="B590" s="9"/>
    </row>
    <row r="591" spans="1:2">
      <c r="A591" s="9"/>
      <c r="B591" s="9"/>
    </row>
    <row r="592" spans="1:2">
      <c r="A592" s="9"/>
      <c r="B592" s="9"/>
    </row>
    <row r="593" spans="1:2">
      <c r="A593" s="9"/>
      <c r="B593" s="9"/>
    </row>
    <row r="594" spans="1:2">
      <c r="A594" s="9"/>
      <c r="B594" s="9"/>
    </row>
    <row r="595" spans="1:2">
      <c r="A595" s="9"/>
      <c r="B595" s="9"/>
    </row>
    <row r="596" spans="1:2">
      <c r="A596" s="9"/>
      <c r="B596" s="9"/>
    </row>
    <row r="597" spans="1:2">
      <c r="A597" s="9"/>
      <c r="B597" s="9"/>
    </row>
    <row r="598" spans="1:2">
      <c r="A598" s="9"/>
      <c r="B598" s="9"/>
    </row>
    <row r="599" spans="1:2">
      <c r="A599" s="9"/>
      <c r="B599" s="9"/>
    </row>
    <row r="600" spans="1:2">
      <c r="A600" s="9"/>
      <c r="B600" s="9"/>
    </row>
    <row r="601" spans="1:2">
      <c r="A601" s="9"/>
      <c r="B601" s="9"/>
    </row>
    <row r="602" spans="1:2">
      <c r="A602" s="9"/>
      <c r="B602" s="9"/>
    </row>
    <row r="603" spans="1:2">
      <c r="A603" s="9"/>
      <c r="B603" s="9"/>
    </row>
    <row r="604" spans="1:2">
      <c r="A604" s="9"/>
      <c r="B604" s="9"/>
    </row>
    <row r="605" spans="1:2">
      <c r="A605" s="9"/>
      <c r="B605" s="9"/>
    </row>
    <row r="606" spans="1:2">
      <c r="A606" s="9"/>
      <c r="B606" s="9"/>
    </row>
    <row r="607" spans="1:2">
      <c r="A607" s="9"/>
      <c r="B607" s="9"/>
    </row>
    <row r="608" spans="1:2">
      <c r="A608" s="9"/>
      <c r="B608" s="9"/>
    </row>
    <row r="609" spans="1:2">
      <c r="A609" s="9"/>
      <c r="B609" s="9"/>
    </row>
    <row r="610" spans="1:2">
      <c r="A610" s="9"/>
      <c r="B610" s="9"/>
    </row>
    <row r="611" spans="1:2">
      <c r="A611" s="9"/>
      <c r="B611" s="9"/>
    </row>
    <row r="612" spans="1:2">
      <c r="A612" s="9"/>
      <c r="B612" s="9"/>
    </row>
    <row r="613" spans="1:2">
      <c r="A613" s="9"/>
      <c r="B613" s="9"/>
    </row>
    <row r="614" spans="1:2">
      <c r="A614" s="9"/>
      <c r="B614" s="9"/>
    </row>
    <row r="615" spans="1:2">
      <c r="A615" s="9"/>
      <c r="B615" s="9"/>
    </row>
    <row r="616" spans="1:2">
      <c r="A616" s="9"/>
      <c r="B616" s="9"/>
    </row>
    <row r="617" spans="1:2">
      <c r="A617" s="9"/>
      <c r="B617" s="9"/>
    </row>
    <row r="618" spans="1:2">
      <c r="A618" s="9"/>
      <c r="B618" s="9"/>
    </row>
    <row r="619" spans="1:2">
      <c r="A619" s="9"/>
      <c r="B619" s="9"/>
    </row>
    <row r="620" spans="1:2">
      <c r="A620" s="9"/>
      <c r="B620" s="9"/>
    </row>
    <row r="621" spans="1:2">
      <c r="A621" s="9"/>
      <c r="B621" s="9"/>
    </row>
    <row r="622" spans="1:2">
      <c r="A622" s="9"/>
      <c r="B622" s="9"/>
    </row>
    <row r="623" spans="1:2">
      <c r="A623" s="9"/>
      <c r="B623" s="9"/>
    </row>
    <row r="624" spans="1:2">
      <c r="A624" s="9"/>
      <c r="B624" s="9"/>
    </row>
    <row r="625" spans="1:2">
      <c r="A625" s="9"/>
      <c r="B625" s="9"/>
    </row>
    <row r="626" spans="1:2">
      <c r="A626" s="9"/>
      <c r="B626" s="9"/>
    </row>
    <row r="627" spans="1:2">
      <c r="A627" s="9"/>
      <c r="B627" s="9"/>
    </row>
    <row r="628" spans="1:2">
      <c r="A628" s="9"/>
      <c r="B628" s="9"/>
    </row>
    <row r="629" spans="1:2">
      <c r="A629" s="9"/>
      <c r="B629" s="9"/>
    </row>
    <row r="630" spans="1:2">
      <c r="A630" s="9"/>
      <c r="B630" s="9"/>
    </row>
    <row r="631" spans="1:2">
      <c r="A631" s="9"/>
      <c r="B631" s="9"/>
    </row>
    <row r="632" spans="1:2">
      <c r="A632" s="9"/>
      <c r="B632" s="9"/>
    </row>
    <row r="633" spans="1:2">
      <c r="A633" s="9"/>
      <c r="B633" s="9"/>
    </row>
    <row r="634" spans="1:2">
      <c r="A634" s="9"/>
      <c r="B634" s="9"/>
    </row>
    <row r="635" spans="1:2">
      <c r="A635" s="9"/>
      <c r="B635" s="9"/>
    </row>
    <row r="636" spans="1:2">
      <c r="A636" s="9"/>
      <c r="B636" s="9"/>
    </row>
    <row r="637" spans="1:2">
      <c r="A637" s="9"/>
      <c r="B637" s="9"/>
    </row>
    <row r="638" spans="1:2">
      <c r="A638" s="9"/>
      <c r="B638" s="9"/>
    </row>
    <row r="639" spans="1:2">
      <c r="A639" s="9"/>
      <c r="B639" s="9"/>
    </row>
    <row r="640" spans="1:2">
      <c r="A640" s="9"/>
      <c r="B640" s="9"/>
    </row>
    <row r="641" spans="1:2">
      <c r="A641" s="9"/>
      <c r="B641" s="9"/>
    </row>
    <row r="642" spans="1:2">
      <c r="A642" s="9"/>
      <c r="B642" s="9"/>
    </row>
    <row r="643" spans="1:2">
      <c r="A643" s="9"/>
      <c r="B643" s="9"/>
    </row>
    <row r="644" spans="1:2">
      <c r="A644" s="9"/>
      <c r="B644" s="9"/>
    </row>
    <row r="645" spans="1:2">
      <c r="A645" s="9"/>
      <c r="B645" s="9"/>
    </row>
    <row r="646" spans="1:2">
      <c r="A646" s="9"/>
      <c r="B646" s="9"/>
    </row>
    <row r="647" spans="1:2">
      <c r="A647" s="9"/>
      <c r="B647" s="9"/>
    </row>
    <row r="648" spans="1:2">
      <c r="A648" s="9"/>
      <c r="B648" s="9"/>
    </row>
    <row r="649" spans="1:2">
      <c r="A649" s="9"/>
      <c r="B649" s="9"/>
    </row>
    <row r="650" spans="1:2">
      <c r="A650" s="9"/>
      <c r="B650" s="9"/>
    </row>
    <row r="651" spans="1:2">
      <c r="A651" s="9"/>
      <c r="B651" s="9"/>
    </row>
    <row r="652" spans="1:2">
      <c r="A652" s="9"/>
      <c r="B652" s="9"/>
    </row>
    <row r="653" spans="1:2">
      <c r="A653" s="9"/>
      <c r="B653" s="9"/>
    </row>
    <row r="654" spans="1:2">
      <c r="A654" s="9"/>
      <c r="B654" s="9"/>
    </row>
    <row r="655" spans="1:2">
      <c r="A655" s="9"/>
      <c r="B655" s="9"/>
    </row>
    <row r="656" spans="1:2">
      <c r="A656" s="9"/>
      <c r="B656" s="9"/>
    </row>
    <row r="657" spans="1:2">
      <c r="A657" s="9"/>
      <c r="B657" s="9"/>
    </row>
    <row r="658" spans="1:2">
      <c r="A658" s="9"/>
      <c r="B658" s="9"/>
    </row>
    <row r="659" spans="1:2">
      <c r="A659" s="9"/>
      <c r="B659" s="9"/>
    </row>
    <row r="660" spans="1:2">
      <c r="A660" s="9"/>
      <c r="B660" s="9"/>
    </row>
    <row r="661" spans="1:2">
      <c r="A661" s="9"/>
      <c r="B661" s="9"/>
    </row>
    <row r="662" spans="1:2">
      <c r="A662" s="9"/>
      <c r="B662" s="9"/>
    </row>
    <row r="663" spans="1:2">
      <c r="A663" s="9"/>
      <c r="B663" s="9"/>
    </row>
    <row r="664" spans="1:2">
      <c r="A664" s="9"/>
      <c r="B664" s="9"/>
    </row>
    <row r="665" spans="1:2">
      <c r="A665" s="9"/>
      <c r="B665" s="9"/>
    </row>
    <row r="666" spans="1:2">
      <c r="A666" s="9"/>
      <c r="B666" s="9"/>
    </row>
    <row r="667" spans="1:2">
      <c r="A667" s="9"/>
      <c r="B667" s="9"/>
    </row>
    <row r="668" spans="1:2">
      <c r="A668" s="9"/>
      <c r="B668" s="9"/>
    </row>
    <row r="669" spans="1:2">
      <c r="A669" s="9"/>
      <c r="B669" s="9"/>
    </row>
    <row r="670" spans="1:2">
      <c r="A670" s="9"/>
      <c r="B670" s="9"/>
    </row>
    <row r="671" spans="1:2">
      <c r="A671" s="9"/>
      <c r="B671" s="9"/>
    </row>
    <row r="672" spans="1:2">
      <c r="A672" s="9"/>
      <c r="B672" s="9"/>
    </row>
    <row r="673" spans="1:2">
      <c r="A673" s="9"/>
      <c r="B673" s="9"/>
    </row>
    <row r="674" spans="1:2">
      <c r="A674" s="9"/>
      <c r="B674" s="9"/>
    </row>
    <row r="675" spans="1:2">
      <c r="A675" s="9"/>
      <c r="B675" s="9"/>
    </row>
    <row r="676" spans="1:2">
      <c r="A676" s="9"/>
      <c r="B676" s="9"/>
    </row>
    <row r="677" spans="1:2">
      <c r="A677" s="9"/>
      <c r="B677" s="9"/>
    </row>
    <row r="678" spans="1:2">
      <c r="A678" s="9"/>
      <c r="B678" s="9"/>
    </row>
    <row r="679" spans="1:2">
      <c r="A679" s="9"/>
      <c r="B679" s="9"/>
    </row>
    <row r="680" spans="1:2">
      <c r="A680" s="9"/>
      <c r="B680" s="9"/>
    </row>
    <row r="681" spans="1:2">
      <c r="A681" s="9"/>
      <c r="B681" s="9"/>
    </row>
    <row r="682" spans="1:2">
      <c r="A682" s="9"/>
      <c r="B682" s="9"/>
    </row>
    <row r="683" spans="1:2">
      <c r="A683" s="9"/>
      <c r="B683" s="9"/>
    </row>
    <row r="684" spans="1:2">
      <c r="A684" s="9"/>
      <c r="B684" s="9"/>
    </row>
    <row r="685" spans="1:2">
      <c r="A685" s="9"/>
      <c r="B685" s="9"/>
    </row>
    <row r="686" spans="1:2">
      <c r="A686" s="9"/>
      <c r="B686" s="9"/>
    </row>
    <row r="687" spans="1:2">
      <c r="A687" s="9"/>
      <c r="B687" s="9"/>
    </row>
    <row r="688" spans="1:2">
      <c r="A688" s="9"/>
      <c r="B688" s="9"/>
    </row>
    <row r="689" spans="1:2">
      <c r="A689" s="9"/>
      <c r="B689" s="9"/>
    </row>
    <row r="690" spans="1:2">
      <c r="A690" s="9"/>
      <c r="B690" s="9"/>
    </row>
    <row r="691" spans="1:2">
      <c r="A691" s="9"/>
      <c r="B691" s="9"/>
    </row>
    <row r="692" spans="1:2">
      <c r="A692" s="9"/>
      <c r="B692" s="9"/>
    </row>
    <row r="693" spans="1:2">
      <c r="A693" s="9"/>
      <c r="B693" s="9"/>
    </row>
    <row r="694" spans="1:2">
      <c r="A694" s="9"/>
      <c r="B694" s="9"/>
    </row>
    <row r="695" spans="1:2">
      <c r="A695" s="9"/>
      <c r="B695" s="9"/>
    </row>
    <row r="696" spans="1:2">
      <c r="A696" s="9"/>
      <c r="B696" s="9"/>
    </row>
    <row r="697" spans="1:2">
      <c r="A697" s="9"/>
      <c r="B697" s="9"/>
    </row>
    <row r="698" spans="1:2">
      <c r="A698" s="9"/>
      <c r="B698" s="9"/>
    </row>
    <row r="699" spans="1:2">
      <c r="A699" s="9"/>
      <c r="B699" s="9"/>
    </row>
    <row r="700" spans="1:2">
      <c r="A700" s="9"/>
      <c r="B700" s="9"/>
    </row>
    <row r="701" spans="1:2">
      <c r="A701" s="9"/>
      <c r="B701" s="9"/>
    </row>
    <row r="702" spans="1:2">
      <c r="A702" s="9"/>
      <c r="B702" s="9"/>
    </row>
    <row r="703" spans="1:2">
      <c r="A703" s="9"/>
      <c r="B703" s="9"/>
    </row>
    <row r="704" spans="1:2">
      <c r="A704" s="9"/>
      <c r="B704" s="9"/>
    </row>
    <row r="705" spans="1:2">
      <c r="A705" s="9"/>
      <c r="B705" s="9"/>
    </row>
    <row r="706" spans="1:2">
      <c r="A706" s="9"/>
      <c r="B706" s="9"/>
    </row>
    <row r="707" spans="1:2">
      <c r="A707" s="9"/>
      <c r="B707" s="9"/>
    </row>
    <row r="708" spans="1:2">
      <c r="A708" s="9"/>
      <c r="B708" s="9"/>
    </row>
    <row r="709" spans="1:2">
      <c r="A709" s="9"/>
      <c r="B709" s="9"/>
    </row>
    <row r="710" spans="1:2">
      <c r="A710" s="9"/>
      <c r="B710" s="9"/>
    </row>
    <row r="711" spans="1:2">
      <c r="A711" s="9"/>
      <c r="B711" s="9"/>
    </row>
    <row r="712" spans="1:2">
      <c r="A712" s="9"/>
      <c r="B712" s="9"/>
    </row>
    <row r="713" spans="1:2">
      <c r="A713" s="9"/>
      <c r="B713" s="9"/>
    </row>
    <row r="714" spans="1:2">
      <c r="A714" s="9"/>
      <c r="B714" s="9"/>
    </row>
    <row r="715" spans="1:2">
      <c r="A715" s="9"/>
      <c r="B715" s="9"/>
    </row>
    <row r="716" spans="1:2">
      <c r="A716" s="9"/>
      <c r="B716" s="9"/>
    </row>
    <row r="717" spans="1:2">
      <c r="A717" s="9"/>
      <c r="B717" s="9"/>
    </row>
    <row r="718" spans="1:2">
      <c r="A718" s="9"/>
      <c r="B718" s="9"/>
    </row>
    <row r="719" spans="1:2">
      <c r="A719" s="9"/>
      <c r="B719" s="9"/>
    </row>
    <row r="720" spans="1:2">
      <c r="A720" s="9"/>
      <c r="B720" s="9"/>
    </row>
    <row r="721" spans="1:2">
      <c r="A721" s="9"/>
      <c r="B721" s="9"/>
    </row>
    <row r="722" spans="1:2">
      <c r="A722" s="9"/>
      <c r="B722" s="9"/>
    </row>
    <row r="723" spans="1:2">
      <c r="A723" s="9"/>
      <c r="B723" s="9"/>
    </row>
    <row r="724" spans="1:2">
      <c r="A724" s="9"/>
      <c r="B724" s="9"/>
    </row>
    <row r="725" spans="1:2">
      <c r="A725" s="9"/>
      <c r="B725" s="9"/>
    </row>
    <row r="726" spans="1:2">
      <c r="A726" s="9"/>
      <c r="B726" s="9"/>
    </row>
    <row r="727" spans="1:2">
      <c r="A727" s="9"/>
      <c r="B727" s="9"/>
    </row>
    <row r="728" spans="1:2">
      <c r="A728" s="9"/>
      <c r="B728" s="9"/>
    </row>
    <row r="729" spans="1:2">
      <c r="A729" s="9"/>
      <c r="B729" s="9"/>
    </row>
    <row r="730" spans="1:2">
      <c r="A730" s="9"/>
      <c r="B730" s="9"/>
    </row>
    <row r="731" spans="1:2">
      <c r="A731" s="9"/>
      <c r="B731" s="9"/>
    </row>
    <row r="732" spans="1:2">
      <c r="A732" s="9"/>
      <c r="B732" s="9"/>
    </row>
    <row r="733" spans="1:2">
      <c r="A733" s="9"/>
      <c r="B733" s="9"/>
    </row>
    <row r="734" spans="1:2">
      <c r="A734" s="9"/>
      <c r="B734" s="9"/>
    </row>
    <row r="735" spans="1:2">
      <c r="A735" s="9"/>
      <c r="B735" s="9"/>
    </row>
    <row r="736" spans="1:2">
      <c r="A736" s="9"/>
      <c r="B736" s="9"/>
    </row>
    <row r="737" spans="1:2">
      <c r="A737" s="9"/>
      <c r="B737" s="9"/>
    </row>
    <row r="738" spans="1:2">
      <c r="A738" s="9"/>
      <c r="B738" s="9"/>
    </row>
    <row r="739" spans="1:2">
      <c r="A739" s="9"/>
      <c r="B739" s="9"/>
    </row>
    <row r="740" spans="1:2">
      <c r="A740" s="9"/>
      <c r="B740" s="9"/>
    </row>
    <row r="741" spans="1:2">
      <c r="A741" s="9"/>
      <c r="B741" s="9"/>
    </row>
    <row r="742" spans="1:2">
      <c r="A742" s="9"/>
      <c r="B742" s="9"/>
    </row>
    <row r="743" spans="1:2">
      <c r="A743" s="9"/>
      <c r="B743" s="9"/>
    </row>
    <row r="744" spans="1:2">
      <c r="A744" s="9"/>
      <c r="B744" s="9"/>
    </row>
    <row r="745" spans="1:2">
      <c r="A745" s="9"/>
      <c r="B745" s="9"/>
    </row>
    <row r="746" spans="1:2">
      <c r="A746" s="9"/>
      <c r="B746" s="9"/>
    </row>
    <row r="747" spans="1:2">
      <c r="A747" s="9"/>
      <c r="B747" s="9"/>
    </row>
    <row r="748" spans="1:2">
      <c r="A748" s="9"/>
      <c r="B748" s="9"/>
    </row>
    <row r="749" spans="1:2">
      <c r="A749" s="9"/>
      <c r="B749" s="9"/>
    </row>
    <row r="750" spans="1:2">
      <c r="A750" s="9"/>
      <c r="B750" s="9"/>
    </row>
    <row r="751" spans="1:2">
      <c r="A751" s="9"/>
      <c r="B751" s="9"/>
    </row>
    <row r="752" spans="1:2">
      <c r="A752" s="9"/>
      <c r="B752" s="9"/>
    </row>
    <row r="753" spans="1:2">
      <c r="A753" s="9"/>
      <c r="B753" s="9"/>
    </row>
    <row r="754" spans="1:2">
      <c r="A754" s="9"/>
      <c r="B754" s="9"/>
    </row>
    <row r="755" spans="1:2">
      <c r="A755" s="9"/>
      <c r="B755" s="9"/>
    </row>
    <row r="756" spans="1:2">
      <c r="A756" s="9"/>
      <c r="B756" s="9"/>
    </row>
    <row r="757" spans="1:2">
      <c r="A757" s="9"/>
      <c r="B757" s="9"/>
    </row>
    <row r="758" spans="1:2">
      <c r="A758" s="9"/>
      <c r="B758" s="9"/>
    </row>
    <row r="759" spans="1:2">
      <c r="A759" s="9"/>
      <c r="B759" s="9"/>
    </row>
    <row r="760" spans="1:2">
      <c r="A760" s="9"/>
      <c r="B760" s="9"/>
    </row>
    <row r="761" spans="1:2">
      <c r="A761" s="9"/>
      <c r="B761" s="9"/>
    </row>
    <row r="762" spans="1:2">
      <c r="A762" s="9"/>
      <c r="B762" s="9"/>
    </row>
    <row r="763" spans="1:2">
      <c r="A763" s="9"/>
      <c r="B763" s="9"/>
    </row>
    <row r="764" spans="1:2">
      <c r="A764" s="9"/>
      <c r="B764" s="9"/>
    </row>
    <row r="765" spans="1:2">
      <c r="A765" s="9"/>
      <c r="B765" s="9"/>
    </row>
    <row r="766" spans="1:2">
      <c r="A766" s="9"/>
      <c r="B766" s="9"/>
    </row>
    <row r="767" spans="1:2">
      <c r="A767" s="9"/>
      <c r="B767" s="9"/>
    </row>
    <row r="768" spans="1:2">
      <c r="A768" s="9"/>
      <c r="B768" s="9"/>
    </row>
    <row r="769" spans="1:2">
      <c r="A769" s="9"/>
      <c r="B769" s="9"/>
    </row>
    <row r="770" spans="1:2">
      <c r="A770" s="9"/>
      <c r="B770" s="9"/>
    </row>
    <row r="771" spans="1:2">
      <c r="A771" s="9"/>
      <c r="B771" s="9"/>
    </row>
    <row r="772" spans="1:2">
      <c r="A772" s="9"/>
      <c r="B772" s="9"/>
    </row>
    <row r="773" spans="1:2">
      <c r="A773" s="9"/>
      <c r="B773" s="9"/>
    </row>
    <row r="774" spans="1:2">
      <c r="A774" s="9"/>
      <c r="B774" s="9"/>
    </row>
    <row r="775" spans="1:2">
      <c r="A775" s="9"/>
      <c r="B775" s="9"/>
    </row>
    <row r="776" spans="1:2">
      <c r="A776" s="9"/>
      <c r="B776" s="9"/>
    </row>
    <row r="777" spans="1:2">
      <c r="A777" s="9"/>
      <c r="B777" s="9"/>
    </row>
    <row r="778" spans="1:2">
      <c r="A778" s="9"/>
      <c r="B778" s="9"/>
    </row>
    <row r="779" spans="1:2">
      <c r="A779" s="9"/>
      <c r="B779" s="9"/>
    </row>
    <row r="780" spans="1:2">
      <c r="A780" s="9"/>
      <c r="B780" s="9"/>
    </row>
    <row r="781" spans="1:2">
      <c r="A781" s="9"/>
      <c r="B781" s="9"/>
    </row>
    <row r="782" spans="1:2">
      <c r="A782" s="9"/>
      <c r="B782" s="9"/>
    </row>
    <row r="783" spans="1:2">
      <c r="A783" s="9"/>
      <c r="B783" s="9"/>
    </row>
    <row r="784" spans="1:2">
      <c r="A784" s="9"/>
      <c r="B784" s="9"/>
    </row>
    <row r="785" spans="1:2">
      <c r="A785" s="9"/>
      <c r="B785" s="9"/>
    </row>
    <row r="786" spans="1:2">
      <c r="A786" s="9"/>
      <c r="B786" s="9"/>
    </row>
    <row r="787" spans="1:2">
      <c r="A787" s="9"/>
      <c r="B787" s="9"/>
    </row>
    <row r="788" spans="1:2">
      <c r="A788" s="9"/>
      <c r="B788" s="9"/>
    </row>
    <row r="789" spans="1:2">
      <c r="A789" s="9"/>
      <c r="B789" s="9"/>
    </row>
    <row r="790" spans="1:2">
      <c r="A790" s="9"/>
      <c r="B790" s="9"/>
    </row>
    <row r="791" spans="1:2">
      <c r="A791" s="9"/>
      <c r="B791" s="9"/>
    </row>
    <row r="792" spans="1:2">
      <c r="A792" s="9"/>
      <c r="B792" s="9"/>
    </row>
    <row r="793" spans="1:2">
      <c r="A793" s="9"/>
      <c r="B793" s="9"/>
    </row>
    <row r="794" spans="1:2">
      <c r="A794" s="9"/>
      <c r="B794" s="9"/>
    </row>
    <row r="795" spans="1:2">
      <c r="A795" s="9"/>
      <c r="B795" s="9"/>
    </row>
    <row r="796" spans="1:2">
      <c r="A796" s="9"/>
      <c r="B796" s="9"/>
    </row>
    <row r="797" spans="1:2">
      <c r="A797" s="9"/>
      <c r="B797" s="9"/>
    </row>
    <row r="798" spans="1:2">
      <c r="A798" s="9"/>
      <c r="B798" s="9"/>
    </row>
    <row r="799" spans="1:2">
      <c r="A799" s="9"/>
      <c r="B799" s="9"/>
    </row>
    <row r="800" spans="1:2">
      <c r="A800" s="9"/>
      <c r="B800" s="9"/>
    </row>
    <row r="801" spans="1:2">
      <c r="A801" s="9"/>
      <c r="B801" s="9"/>
    </row>
    <row r="802" spans="1:2">
      <c r="A802" s="9"/>
      <c r="B802" s="9"/>
    </row>
    <row r="803" spans="1:2">
      <c r="A803" s="9"/>
      <c r="B803" s="9"/>
    </row>
    <row r="804" spans="1:2">
      <c r="A804" s="9"/>
      <c r="B804" s="9"/>
    </row>
    <row r="805" spans="1:2">
      <c r="A805" s="9"/>
      <c r="B805" s="9"/>
    </row>
    <row r="806" spans="1:2">
      <c r="A806" s="9"/>
      <c r="B806" s="9"/>
    </row>
    <row r="807" spans="1:2">
      <c r="A807" s="9"/>
      <c r="B807" s="9"/>
    </row>
    <row r="808" spans="1:2">
      <c r="A808" s="9"/>
      <c r="B808" s="9"/>
    </row>
    <row r="809" spans="1:2">
      <c r="A809" s="9"/>
      <c r="B809" s="9"/>
    </row>
    <row r="810" spans="1:2">
      <c r="A810" s="9"/>
      <c r="B810" s="9"/>
    </row>
    <row r="811" spans="1:2">
      <c r="A811" s="9"/>
      <c r="B811" s="9"/>
    </row>
    <row r="812" spans="1:2">
      <c r="A812" s="9"/>
      <c r="B812" s="9"/>
    </row>
    <row r="813" spans="1:2">
      <c r="A813" s="9"/>
      <c r="B813" s="9"/>
    </row>
    <row r="814" spans="1:2">
      <c r="A814" s="9"/>
      <c r="B814" s="9"/>
    </row>
    <row r="815" spans="1:2">
      <c r="A815" s="9"/>
      <c r="B815" s="9"/>
    </row>
    <row r="816" spans="1:2">
      <c r="A816" s="9"/>
      <c r="B816" s="9"/>
    </row>
    <row r="817" spans="1:2">
      <c r="A817" s="9"/>
      <c r="B817" s="9"/>
    </row>
    <row r="818" spans="1:2">
      <c r="A818" s="9"/>
      <c r="B818" s="9"/>
    </row>
    <row r="819" spans="1:2">
      <c r="A819" s="9"/>
      <c r="B819" s="9"/>
    </row>
    <row r="820" spans="1:2">
      <c r="A820" s="9"/>
      <c r="B820" s="9"/>
    </row>
    <row r="821" spans="1:2">
      <c r="A821" s="9"/>
      <c r="B821" s="9"/>
    </row>
    <row r="822" spans="1:2">
      <c r="A822" s="9"/>
      <c r="B822" s="9"/>
    </row>
    <row r="823" spans="1:2">
      <c r="A823" s="9"/>
      <c r="B823" s="9"/>
    </row>
    <row r="824" spans="1:2">
      <c r="A824" s="9"/>
      <c r="B824" s="9"/>
    </row>
    <row r="825" spans="1:2">
      <c r="A825" s="9"/>
      <c r="B825" s="9"/>
    </row>
    <row r="826" spans="1:2">
      <c r="A826" s="9"/>
      <c r="B826" s="9"/>
    </row>
    <row r="827" spans="1:2">
      <c r="A827" s="9"/>
      <c r="B827" s="9"/>
    </row>
    <row r="828" spans="1:2">
      <c r="A828" s="9"/>
      <c r="B828" s="9"/>
    </row>
    <row r="829" spans="1:2">
      <c r="A829" s="9"/>
      <c r="B829" s="9"/>
    </row>
    <row r="830" spans="1:2">
      <c r="A830" s="9"/>
      <c r="B830" s="9"/>
    </row>
    <row r="831" spans="1:2">
      <c r="A831" s="9"/>
      <c r="B831" s="9"/>
    </row>
    <row r="832" spans="1:2">
      <c r="A832" s="9"/>
      <c r="B832" s="9"/>
    </row>
    <row r="833" spans="1:2">
      <c r="A833" s="9"/>
      <c r="B833" s="9"/>
    </row>
    <row r="834" spans="1:2">
      <c r="A834" s="9"/>
      <c r="B834" s="9"/>
    </row>
    <row r="835" spans="1:2">
      <c r="A835" s="9"/>
      <c r="B835" s="9"/>
    </row>
    <row r="836" spans="1:2">
      <c r="A836" s="9"/>
      <c r="B836" s="9"/>
    </row>
    <row r="837" spans="1:2">
      <c r="A837" s="9"/>
      <c r="B837" s="9"/>
    </row>
    <row r="838" spans="1:2">
      <c r="A838" s="9"/>
      <c r="B838" s="9"/>
    </row>
    <row r="839" spans="1:2">
      <c r="A839" s="9"/>
      <c r="B839" s="9"/>
    </row>
    <row r="840" spans="1:2">
      <c r="A840" s="9"/>
      <c r="B840" s="9"/>
    </row>
    <row r="841" spans="1:2">
      <c r="A841" s="9"/>
      <c r="B841" s="9"/>
    </row>
    <row r="842" spans="1:2">
      <c r="A842" s="9"/>
      <c r="B842" s="9"/>
    </row>
    <row r="843" spans="1:2">
      <c r="A843" s="9"/>
      <c r="B843" s="9"/>
    </row>
    <row r="844" spans="1:2">
      <c r="A844" s="9"/>
      <c r="B844" s="9"/>
    </row>
    <row r="845" spans="1:2">
      <c r="A845" s="9"/>
      <c r="B845" s="9"/>
    </row>
    <row r="846" spans="1:2">
      <c r="A846" s="9"/>
      <c r="B846" s="9"/>
    </row>
    <row r="847" spans="1:2">
      <c r="A847" s="9"/>
      <c r="B847" s="9"/>
    </row>
    <row r="848" spans="1:2">
      <c r="A848" s="9"/>
      <c r="B848" s="9"/>
    </row>
    <row r="849" spans="1:2">
      <c r="A849" s="9"/>
      <c r="B849" s="9"/>
    </row>
    <row r="850" spans="1:2">
      <c r="A850" s="9"/>
      <c r="B850" s="9"/>
    </row>
    <row r="851" spans="1:2">
      <c r="A851" s="9"/>
      <c r="B851" s="9"/>
    </row>
    <row r="852" spans="1:2">
      <c r="A852" s="9"/>
      <c r="B852" s="9"/>
    </row>
    <row r="853" spans="1:2">
      <c r="A853" s="9"/>
      <c r="B853" s="9"/>
    </row>
    <row r="854" spans="1:2">
      <c r="A854" s="9"/>
      <c r="B854" s="9"/>
    </row>
    <row r="855" spans="1:2">
      <c r="A855" s="9"/>
      <c r="B855" s="9"/>
    </row>
    <row r="856" spans="1:2">
      <c r="A856" s="9"/>
      <c r="B856" s="9"/>
    </row>
    <row r="857" spans="1:2">
      <c r="A857" s="9"/>
      <c r="B857" s="9"/>
    </row>
    <row r="858" spans="1:2">
      <c r="A858" s="9"/>
      <c r="B858" s="9"/>
    </row>
    <row r="859" spans="1:2">
      <c r="A859" s="9"/>
      <c r="B859" s="9"/>
    </row>
    <row r="860" spans="1:2">
      <c r="A860" s="9"/>
      <c r="B860" s="9"/>
    </row>
    <row r="861" spans="1:2">
      <c r="A861" s="9"/>
      <c r="B861" s="9"/>
    </row>
    <row r="862" spans="1:2">
      <c r="A862" s="9"/>
      <c r="B862" s="9"/>
    </row>
    <row r="863" spans="1:2">
      <c r="A863" s="9"/>
      <c r="B863" s="9"/>
    </row>
    <row r="864" spans="1:2">
      <c r="A864" s="9"/>
      <c r="B864" s="9"/>
    </row>
    <row r="865" spans="1:2">
      <c r="A865" s="9"/>
      <c r="B865" s="9"/>
    </row>
    <row r="866" spans="1:2">
      <c r="A866" s="9"/>
      <c r="B866" s="9"/>
    </row>
    <row r="867" spans="1:2">
      <c r="A867" s="9"/>
      <c r="B867" s="9"/>
    </row>
    <row r="868" spans="1:2">
      <c r="A868" s="9"/>
      <c r="B868" s="9"/>
    </row>
    <row r="869" spans="1:2">
      <c r="A869" s="9"/>
      <c r="B869" s="9"/>
    </row>
    <row r="870" spans="1:2">
      <c r="A870" s="9"/>
      <c r="B870" s="9"/>
    </row>
    <row r="871" spans="1:2">
      <c r="A871" s="9"/>
      <c r="B871" s="9"/>
    </row>
    <row r="872" spans="1:2">
      <c r="A872" s="9"/>
      <c r="B872" s="9"/>
    </row>
    <row r="873" spans="1:2">
      <c r="A873" s="9"/>
      <c r="B873" s="9"/>
    </row>
    <row r="874" spans="1:2">
      <c r="A874" s="9"/>
      <c r="B874" s="9"/>
    </row>
    <row r="875" spans="1:2">
      <c r="A875" s="9"/>
      <c r="B875" s="9"/>
    </row>
    <row r="876" spans="1:2">
      <c r="A876" s="9"/>
      <c r="B876" s="9"/>
    </row>
    <row r="877" spans="1:2">
      <c r="A877" s="9"/>
      <c r="B877" s="9"/>
    </row>
    <row r="878" spans="1:2">
      <c r="A878" s="9"/>
      <c r="B878" s="9"/>
    </row>
    <row r="879" spans="1:2">
      <c r="A879" s="9"/>
      <c r="B879" s="9"/>
    </row>
    <row r="880" spans="1:2">
      <c r="A880" s="9"/>
      <c r="B880" s="9"/>
    </row>
    <row r="881" spans="1:2">
      <c r="A881" s="9"/>
      <c r="B881" s="9"/>
    </row>
    <row r="882" spans="1:2">
      <c r="A882" s="9"/>
      <c r="B882" s="9"/>
    </row>
    <row r="883" spans="1:2">
      <c r="A883" s="9"/>
      <c r="B883" s="9"/>
    </row>
    <row r="884" spans="1:2">
      <c r="A884" s="9"/>
      <c r="B884" s="9"/>
    </row>
    <row r="885" spans="1:2">
      <c r="A885" s="9"/>
      <c r="B885" s="9"/>
    </row>
    <row r="886" spans="1:2">
      <c r="A886" s="9"/>
      <c r="B886" s="9"/>
    </row>
    <row r="887" spans="1:2">
      <c r="A887" s="9"/>
      <c r="B887" s="9"/>
    </row>
    <row r="888" spans="1:2">
      <c r="A888" s="9"/>
      <c r="B888" s="9"/>
    </row>
    <row r="889" spans="1:2">
      <c r="A889" s="9"/>
      <c r="B889" s="9"/>
    </row>
    <row r="890" spans="1:2">
      <c r="A890" s="9"/>
      <c r="B890" s="9"/>
    </row>
    <row r="891" spans="1:2">
      <c r="A891" s="9"/>
      <c r="B891" s="9"/>
    </row>
    <row r="892" spans="1:2">
      <c r="A892" s="9"/>
      <c r="B892" s="9"/>
    </row>
    <row r="893" spans="1:2">
      <c r="A893" s="9"/>
      <c r="B893" s="9"/>
    </row>
    <row r="894" spans="1:2">
      <c r="A894" s="9"/>
      <c r="B894" s="9"/>
    </row>
    <row r="895" spans="1:2">
      <c r="A895" s="9"/>
      <c r="B895" s="9"/>
    </row>
    <row r="896" spans="1:2">
      <c r="A896" s="9"/>
      <c r="B896" s="9"/>
    </row>
    <row r="897" spans="1:2">
      <c r="A897" s="9"/>
      <c r="B897" s="9"/>
    </row>
    <row r="898" spans="1:2">
      <c r="A898" s="9"/>
      <c r="B898" s="9"/>
    </row>
    <row r="899" spans="1:2">
      <c r="A899" s="9"/>
      <c r="B899" s="9"/>
    </row>
    <row r="900" spans="1:2">
      <c r="A900" s="9"/>
      <c r="B900" s="9"/>
    </row>
    <row r="901" spans="1:2">
      <c r="A901" s="9"/>
      <c r="B901" s="9"/>
    </row>
    <row r="902" spans="1:2">
      <c r="A902" s="9"/>
      <c r="B902" s="9"/>
    </row>
    <row r="903" spans="1:2">
      <c r="A903" s="9"/>
      <c r="B903" s="9"/>
    </row>
    <row r="904" spans="1:2">
      <c r="A904" s="9"/>
      <c r="B904" s="9"/>
    </row>
    <row r="905" spans="1:2">
      <c r="A905" s="9"/>
      <c r="B905" s="9"/>
    </row>
    <row r="906" spans="1:2">
      <c r="A906" s="9"/>
      <c r="B906" s="9"/>
    </row>
    <row r="907" spans="1:2">
      <c r="A907" s="9"/>
      <c r="B907" s="9"/>
    </row>
    <row r="908" spans="1:2">
      <c r="A908" s="9"/>
      <c r="B908" s="9"/>
    </row>
    <row r="909" spans="1:2">
      <c r="A909" s="9"/>
      <c r="B90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481"/>
  <sheetViews>
    <sheetView workbookViewId="0">
      <pane ySplit="1" topLeftCell="A188" activePane="bottomLeft" state="frozen"/>
      <selection pane="bottomLeft" activeCell="L76" sqref="L76"/>
    </sheetView>
  </sheetViews>
  <sheetFormatPr defaultColWidth="12.625" defaultRowHeight="15" customHeight="1"/>
  <sheetData>
    <row r="1" spans="1:12">
      <c r="A1" s="1" t="s">
        <v>0</v>
      </c>
      <c r="B1" s="1" t="s">
        <v>45</v>
      </c>
      <c r="C1" s="1" t="s">
        <v>90</v>
      </c>
      <c r="D1" s="1" t="s">
        <v>144</v>
      </c>
      <c r="E1" s="1" t="s">
        <v>145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109</v>
      </c>
    </row>
    <row r="2" spans="1:12">
      <c r="A2" s="2">
        <v>44340</v>
      </c>
      <c r="B2" s="1" t="s">
        <v>23</v>
      </c>
      <c r="C2" s="1">
        <v>1</v>
      </c>
      <c r="D2" s="1" t="s">
        <v>152</v>
      </c>
      <c r="E2" s="1" t="s">
        <v>153</v>
      </c>
      <c r="F2" s="1">
        <v>2</v>
      </c>
      <c r="G2" s="1">
        <v>2.2414999999999998</v>
      </c>
      <c r="H2" s="1">
        <v>2.1896</v>
      </c>
      <c r="I2" s="1">
        <f t="shared" ref="I2:I257" si="0">(G2-H2)*1000</f>
        <v>51.899999999999835</v>
      </c>
      <c r="J2" s="1">
        <f t="shared" ref="J2:J257" si="1">I2/F2</f>
        <v>25.949999999999918</v>
      </c>
    </row>
    <row r="3" spans="1:12">
      <c r="A3" s="2">
        <v>44340</v>
      </c>
      <c r="B3" s="1" t="s">
        <v>23</v>
      </c>
      <c r="C3" s="1">
        <v>1</v>
      </c>
      <c r="D3" s="1" t="s">
        <v>154</v>
      </c>
      <c r="E3" s="1" t="s">
        <v>153</v>
      </c>
      <c r="F3" s="1">
        <v>3</v>
      </c>
      <c r="G3" s="1">
        <v>2.3515999999999999</v>
      </c>
      <c r="H3" s="1">
        <v>2.3496000000000001</v>
      </c>
      <c r="I3" s="1">
        <f t="shared" si="0"/>
        <v>1.9999999999997797</v>
      </c>
      <c r="J3" s="1">
        <f t="shared" si="1"/>
        <v>0.66666666666659324</v>
      </c>
    </row>
    <row r="4" spans="1:12">
      <c r="A4" s="2">
        <v>44340</v>
      </c>
      <c r="B4" s="1" t="s">
        <v>23</v>
      </c>
      <c r="C4" s="1">
        <v>4</v>
      </c>
      <c r="D4" s="1" t="s">
        <v>155</v>
      </c>
      <c r="E4" s="1" t="s">
        <v>156</v>
      </c>
      <c r="F4" s="1">
        <v>3</v>
      </c>
      <c r="G4" s="1">
        <v>2.3527999999999998</v>
      </c>
      <c r="H4" s="1">
        <v>2.3376000000000001</v>
      </c>
      <c r="I4" s="1">
        <f t="shared" si="0"/>
        <v>15.199999999999658</v>
      </c>
      <c r="J4" s="1">
        <f t="shared" si="1"/>
        <v>5.0666666666665527</v>
      </c>
    </row>
    <row r="5" spans="1:12">
      <c r="A5" s="2">
        <v>44340</v>
      </c>
      <c r="B5" s="1" t="s">
        <v>23</v>
      </c>
      <c r="C5" s="1">
        <v>1</v>
      </c>
      <c r="D5" s="1" t="s">
        <v>157</v>
      </c>
      <c r="E5" s="1" t="s">
        <v>153</v>
      </c>
      <c r="F5" s="1">
        <v>21</v>
      </c>
      <c r="G5" s="1">
        <v>2.3595000000000002</v>
      </c>
      <c r="H5" s="1">
        <v>2.1537000000000002</v>
      </c>
      <c r="I5" s="1">
        <f t="shared" si="0"/>
        <v>205.79999999999998</v>
      </c>
      <c r="J5" s="1">
        <f t="shared" si="1"/>
        <v>9.7999999999999989</v>
      </c>
    </row>
    <row r="6" spans="1:12">
      <c r="A6" s="2">
        <v>44340</v>
      </c>
      <c r="B6" s="1" t="s">
        <v>23</v>
      </c>
      <c r="C6" s="1">
        <v>2</v>
      </c>
      <c r="D6" s="1" t="s">
        <v>155</v>
      </c>
      <c r="E6" s="1" t="s">
        <v>156</v>
      </c>
      <c r="F6" s="1">
        <v>1</v>
      </c>
      <c r="G6" s="1">
        <v>2.2059000000000002</v>
      </c>
      <c r="H6" s="1">
        <v>2.2010999999999998</v>
      </c>
      <c r="I6" s="1">
        <f t="shared" si="0"/>
        <v>4.8000000000003595</v>
      </c>
      <c r="J6" s="1">
        <f t="shared" si="1"/>
        <v>4.8000000000003595</v>
      </c>
    </row>
    <row r="7" spans="1:12">
      <c r="A7" s="2">
        <v>44340</v>
      </c>
      <c r="B7" s="1" t="s">
        <v>23</v>
      </c>
      <c r="C7" s="1">
        <v>1</v>
      </c>
      <c r="D7" s="1" t="s">
        <v>158</v>
      </c>
      <c r="E7" s="1" t="s">
        <v>153</v>
      </c>
      <c r="F7" s="1">
        <v>3</v>
      </c>
      <c r="G7" s="1">
        <v>2.3487</v>
      </c>
      <c r="H7" s="1">
        <v>2.3466999999999998</v>
      </c>
      <c r="I7" s="1">
        <f t="shared" si="0"/>
        <v>2.0000000000002238</v>
      </c>
      <c r="J7" s="1">
        <f t="shared" si="1"/>
        <v>0.66666666666674124</v>
      </c>
    </row>
    <row r="8" spans="1:12">
      <c r="A8" s="2">
        <v>44340</v>
      </c>
      <c r="B8" s="1" t="s">
        <v>23</v>
      </c>
      <c r="C8" s="1">
        <v>6</v>
      </c>
      <c r="D8" s="1" t="s">
        <v>158</v>
      </c>
      <c r="E8" s="1" t="s">
        <v>153</v>
      </c>
      <c r="F8" s="1">
        <v>3</v>
      </c>
      <c r="G8" s="1">
        <v>2.3222999999999998</v>
      </c>
      <c r="H8" s="1">
        <v>2.3214999999999999</v>
      </c>
      <c r="I8" s="1">
        <f t="shared" si="0"/>
        <v>0.79999999999991189</v>
      </c>
      <c r="J8" s="1">
        <f t="shared" si="1"/>
        <v>0.2666666666666373</v>
      </c>
    </row>
    <row r="9" spans="1:12">
      <c r="A9" s="2">
        <v>44340</v>
      </c>
      <c r="B9" s="1" t="s">
        <v>23</v>
      </c>
      <c r="C9" s="1">
        <v>6</v>
      </c>
      <c r="D9" s="1" t="s">
        <v>157</v>
      </c>
      <c r="E9" s="1" t="s">
        <v>153</v>
      </c>
      <c r="F9" s="1">
        <v>4</v>
      </c>
      <c r="G9" s="1">
        <v>2.2383000000000002</v>
      </c>
      <c r="H9" s="1">
        <v>2.2244000000000002</v>
      </c>
      <c r="I9" s="1">
        <f t="shared" si="0"/>
        <v>13.900000000000023</v>
      </c>
      <c r="J9" s="1">
        <f t="shared" si="1"/>
        <v>3.4750000000000059</v>
      </c>
    </row>
    <row r="10" spans="1:12">
      <c r="A10" s="2">
        <v>44340</v>
      </c>
      <c r="B10" s="1" t="s">
        <v>23</v>
      </c>
      <c r="C10" s="1">
        <v>6</v>
      </c>
      <c r="D10" s="1" t="s">
        <v>157</v>
      </c>
      <c r="E10" s="1" t="s">
        <v>153</v>
      </c>
      <c r="F10" s="1">
        <v>3</v>
      </c>
      <c r="G10" s="1">
        <v>2.2536</v>
      </c>
      <c r="H10" s="1">
        <v>2.2273999999999998</v>
      </c>
      <c r="I10" s="1">
        <f t="shared" si="0"/>
        <v>26.200000000000223</v>
      </c>
      <c r="J10" s="1">
        <f t="shared" si="1"/>
        <v>8.7333333333334071</v>
      </c>
    </row>
    <row r="11" spans="1:12">
      <c r="A11" s="2">
        <v>44340</v>
      </c>
      <c r="B11" s="1" t="s">
        <v>23</v>
      </c>
      <c r="C11" s="1">
        <v>3</v>
      </c>
      <c r="D11" s="1" t="s">
        <v>159</v>
      </c>
      <c r="E11" s="1" t="s">
        <v>153</v>
      </c>
      <c r="F11" s="1">
        <v>1</v>
      </c>
      <c r="G11" s="1">
        <v>2.2281</v>
      </c>
      <c r="H11" s="1">
        <v>2.2200000000000002</v>
      </c>
      <c r="I11" s="1">
        <f t="shared" si="0"/>
        <v>8.099999999999774</v>
      </c>
      <c r="J11" s="1">
        <f t="shared" si="1"/>
        <v>8.099999999999774</v>
      </c>
    </row>
    <row r="12" spans="1:12">
      <c r="A12" s="2">
        <v>44340</v>
      </c>
      <c r="B12" s="1" t="s">
        <v>23</v>
      </c>
      <c r="C12" s="1">
        <v>4</v>
      </c>
      <c r="D12" s="1" t="s">
        <v>157</v>
      </c>
      <c r="E12" s="1" t="s">
        <v>153</v>
      </c>
      <c r="F12" s="1">
        <v>5</v>
      </c>
      <c r="G12" s="1">
        <v>2.1922999999999999</v>
      </c>
      <c r="H12" s="1">
        <v>2.1547000000000001</v>
      </c>
      <c r="I12" s="1">
        <f t="shared" si="0"/>
        <v>37.599999999999852</v>
      </c>
      <c r="J12" s="1">
        <f t="shared" si="1"/>
        <v>7.5199999999999703</v>
      </c>
    </row>
    <row r="13" spans="1:12">
      <c r="A13" s="2">
        <v>44340</v>
      </c>
      <c r="B13" s="1" t="s">
        <v>23</v>
      </c>
      <c r="C13" s="1">
        <v>4</v>
      </c>
      <c r="D13" s="1" t="s">
        <v>154</v>
      </c>
      <c r="E13" s="1" t="s">
        <v>153</v>
      </c>
      <c r="F13" s="1">
        <v>1</v>
      </c>
      <c r="G13" s="1">
        <v>2.3748999999999998</v>
      </c>
      <c r="H13" s="1">
        <v>2.3738000000000001</v>
      </c>
      <c r="I13" s="1">
        <f t="shared" si="0"/>
        <v>1.0999999999996568</v>
      </c>
      <c r="J13" s="1">
        <f t="shared" si="1"/>
        <v>1.0999999999996568</v>
      </c>
    </row>
    <row r="14" spans="1:12">
      <c r="A14" s="2">
        <v>44340</v>
      </c>
      <c r="B14" s="1" t="s">
        <v>23</v>
      </c>
      <c r="C14" s="1">
        <v>5</v>
      </c>
      <c r="D14" s="1" t="s">
        <v>157</v>
      </c>
      <c r="E14" s="1" t="s">
        <v>153</v>
      </c>
      <c r="F14" s="1">
        <v>3</v>
      </c>
      <c r="G14" s="1">
        <v>2.2486000000000002</v>
      </c>
      <c r="H14" s="1">
        <v>2.2231000000000001</v>
      </c>
      <c r="I14" s="1">
        <f t="shared" si="0"/>
        <v>25.500000000000078</v>
      </c>
      <c r="J14" s="1">
        <f t="shared" si="1"/>
        <v>8.5000000000000266</v>
      </c>
    </row>
    <row r="15" spans="1:12">
      <c r="A15" s="2">
        <v>44340</v>
      </c>
      <c r="B15" s="1" t="s">
        <v>23</v>
      </c>
      <c r="C15" s="1">
        <v>5</v>
      </c>
      <c r="D15" s="1" t="s">
        <v>160</v>
      </c>
      <c r="E15" s="1" t="s">
        <v>156</v>
      </c>
      <c r="F15" s="1">
        <v>1</v>
      </c>
      <c r="G15" s="1">
        <v>2.4403000000000001</v>
      </c>
      <c r="H15" s="1">
        <v>2.2050999999999998</v>
      </c>
      <c r="I15" s="1">
        <f t="shared" si="0"/>
        <v>235.2000000000003</v>
      </c>
      <c r="J15" s="1">
        <f t="shared" si="1"/>
        <v>235.2000000000003</v>
      </c>
    </row>
    <row r="16" spans="1:12">
      <c r="A16" s="2">
        <v>44340</v>
      </c>
      <c r="B16" s="1" t="s">
        <v>23</v>
      </c>
      <c r="C16" s="1">
        <v>6</v>
      </c>
      <c r="D16" s="1" t="s">
        <v>160</v>
      </c>
      <c r="E16" s="1" t="s">
        <v>153</v>
      </c>
      <c r="F16" s="1">
        <v>1</v>
      </c>
      <c r="G16" s="1">
        <v>2.5821000000000001</v>
      </c>
      <c r="H16" s="1">
        <v>2.3725000000000001</v>
      </c>
      <c r="I16" s="1">
        <f t="shared" si="0"/>
        <v>209.60000000000002</v>
      </c>
      <c r="J16" s="1">
        <f t="shared" si="1"/>
        <v>209.60000000000002</v>
      </c>
    </row>
    <row r="17" spans="1:12">
      <c r="A17" s="2">
        <v>44340</v>
      </c>
      <c r="B17" s="1" t="s">
        <v>23</v>
      </c>
      <c r="C17" s="1">
        <v>6</v>
      </c>
      <c r="D17" s="1" t="s">
        <v>154</v>
      </c>
      <c r="E17" s="1" t="s">
        <v>153</v>
      </c>
      <c r="F17" s="1">
        <v>1</v>
      </c>
      <c r="G17" s="1">
        <v>2.2625999999999999</v>
      </c>
      <c r="H17" s="1">
        <v>2.2614000000000001</v>
      </c>
      <c r="I17" s="1">
        <f t="shared" si="0"/>
        <v>1.1999999999998678</v>
      </c>
      <c r="J17" s="1">
        <f t="shared" si="1"/>
        <v>1.1999999999998678</v>
      </c>
    </row>
    <row r="18" spans="1:12">
      <c r="A18" s="2">
        <v>44340</v>
      </c>
      <c r="B18" s="1" t="s">
        <v>23</v>
      </c>
      <c r="C18" s="1">
        <v>4</v>
      </c>
      <c r="D18" s="1" t="s">
        <v>193</v>
      </c>
      <c r="E18" s="1" t="s">
        <v>156</v>
      </c>
      <c r="F18" s="1">
        <v>1</v>
      </c>
      <c r="G18" s="1">
        <v>2.2094999999999998</v>
      </c>
      <c r="H18" s="1">
        <v>2.2006000000000001</v>
      </c>
      <c r="I18" s="1">
        <f t="shared" si="0"/>
        <v>8.8999999999996859</v>
      </c>
      <c r="J18" s="1">
        <f t="shared" si="1"/>
        <v>8.8999999999996859</v>
      </c>
    </row>
    <row r="19" spans="1:12">
      <c r="A19" s="2">
        <v>44340</v>
      </c>
      <c r="B19" s="1" t="s">
        <v>23</v>
      </c>
      <c r="C19" s="1">
        <v>1</v>
      </c>
      <c r="D19" s="1" t="s">
        <v>158</v>
      </c>
      <c r="E19" s="1" t="s">
        <v>153</v>
      </c>
      <c r="F19" s="1">
        <v>5</v>
      </c>
      <c r="G19" s="1">
        <v>2.3136999999999999</v>
      </c>
      <c r="H19" s="1">
        <v>2.3064</v>
      </c>
      <c r="I19" s="1">
        <f t="shared" si="0"/>
        <v>7.2999999999998622</v>
      </c>
      <c r="J19" s="1">
        <f t="shared" si="1"/>
        <v>1.4599999999999724</v>
      </c>
    </row>
    <row r="20" spans="1:12">
      <c r="A20" s="2">
        <v>44340</v>
      </c>
      <c r="B20" s="1" t="s">
        <v>23</v>
      </c>
      <c r="C20" s="1">
        <v>1</v>
      </c>
      <c r="D20" s="1" t="s">
        <v>155</v>
      </c>
      <c r="E20" s="1" t="s">
        <v>156</v>
      </c>
      <c r="F20" s="1">
        <v>3</v>
      </c>
      <c r="G20" s="1">
        <v>2.2046000000000001</v>
      </c>
      <c r="H20" s="1">
        <v>2.1919</v>
      </c>
      <c r="I20" s="1">
        <f t="shared" si="0"/>
        <v>12.700000000000156</v>
      </c>
      <c r="J20" s="1">
        <f t="shared" si="1"/>
        <v>4.2333333333333849</v>
      </c>
    </row>
    <row r="21" spans="1:12">
      <c r="A21" s="2">
        <v>44340</v>
      </c>
      <c r="B21" s="1" t="s">
        <v>23</v>
      </c>
      <c r="C21" s="1">
        <v>5</v>
      </c>
      <c r="D21" s="1" t="s">
        <v>161</v>
      </c>
      <c r="E21" s="1" t="s">
        <v>156</v>
      </c>
      <c r="F21" s="1">
        <v>1</v>
      </c>
      <c r="G21" s="1">
        <v>2.2267000000000001</v>
      </c>
      <c r="H21" s="1">
        <v>2.2206000000000001</v>
      </c>
      <c r="I21" s="1">
        <f t="shared" si="0"/>
        <v>6.0999999999999943</v>
      </c>
      <c r="J21" s="1">
        <f t="shared" si="1"/>
        <v>6.0999999999999943</v>
      </c>
    </row>
    <row r="22" spans="1:12">
      <c r="A22" s="2">
        <v>44340</v>
      </c>
      <c r="B22" s="1" t="s">
        <v>23</v>
      </c>
      <c r="C22" s="1">
        <v>1</v>
      </c>
      <c r="D22" s="1" t="s">
        <v>161</v>
      </c>
      <c r="E22" s="1" t="s">
        <v>156</v>
      </c>
      <c r="F22" s="1">
        <v>2</v>
      </c>
      <c r="G22" s="1">
        <v>2.2216999999999998</v>
      </c>
      <c r="H22" s="1">
        <v>2.2153999999999998</v>
      </c>
      <c r="I22" s="1">
        <f t="shared" si="0"/>
        <v>6.2999999999999723</v>
      </c>
      <c r="J22" s="1">
        <f t="shared" si="1"/>
        <v>3.1499999999999861</v>
      </c>
    </row>
    <row r="23" spans="1:12">
      <c r="A23" s="2">
        <v>44340</v>
      </c>
      <c r="B23" s="1" t="s">
        <v>23</v>
      </c>
      <c r="C23" s="1">
        <v>3</v>
      </c>
      <c r="D23" s="1" t="s">
        <v>158</v>
      </c>
      <c r="E23" s="1" t="s">
        <v>153</v>
      </c>
      <c r="F23" s="1">
        <v>1</v>
      </c>
      <c r="G23" s="1">
        <v>2.3062999999999998</v>
      </c>
      <c r="H23" s="1">
        <v>2.3052000000000001</v>
      </c>
      <c r="I23" s="1">
        <f t="shared" si="0"/>
        <v>1.0999999999996568</v>
      </c>
      <c r="J23" s="1">
        <f t="shared" si="1"/>
        <v>1.0999999999996568</v>
      </c>
    </row>
    <row r="24" spans="1:12">
      <c r="A24" s="2">
        <v>44340</v>
      </c>
      <c r="B24" s="1" t="s">
        <v>23</v>
      </c>
      <c r="C24" s="1">
        <v>5</v>
      </c>
      <c r="D24" s="1" t="s">
        <v>162</v>
      </c>
      <c r="E24" s="1" t="s">
        <v>153</v>
      </c>
      <c r="F24" s="1">
        <v>1</v>
      </c>
      <c r="G24" s="1">
        <v>2.1999</v>
      </c>
      <c r="H24" s="1">
        <v>2.1957</v>
      </c>
      <c r="I24" s="1">
        <f t="shared" si="0"/>
        <v>4.1999999999999815</v>
      </c>
      <c r="J24" s="1">
        <f t="shared" si="1"/>
        <v>4.1999999999999815</v>
      </c>
    </row>
    <row r="25" spans="1:12">
      <c r="A25" s="2">
        <v>44340</v>
      </c>
      <c r="B25" s="1" t="s">
        <v>23</v>
      </c>
      <c r="C25" s="1">
        <v>4</v>
      </c>
      <c r="D25" s="1" t="s">
        <v>163</v>
      </c>
      <c r="E25" s="1" t="s">
        <v>156</v>
      </c>
      <c r="F25" s="1">
        <v>3</v>
      </c>
      <c r="G25" s="1">
        <v>2.2138</v>
      </c>
      <c r="H25" s="1">
        <v>2.1793999999999998</v>
      </c>
      <c r="I25" s="1">
        <f t="shared" si="0"/>
        <v>34.400000000000205</v>
      </c>
      <c r="J25" s="1">
        <f t="shared" si="1"/>
        <v>11.466666666666734</v>
      </c>
    </row>
    <row r="26" spans="1:12">
      <c r="A26" s="2">
        <v>44340</v>
      </c>
      <c r="B26" s="1" t="s">
        <v>23</v>
      </c>
      <c r="C26" s="1">
        <v>1</v>
      </c>
      <c r="D26" s="1" t="s">
        <v>163</v>
      </c>
      <c r="E26" s="1" t="s">
        <v>156</v>
      </c>
      <c r="F26" s="1">
        <v>1</v>
      </c>
      <c r="G26" s="1">
        <v>2.2319</v>
      </c>
      <c r="H26" s="1">
        <v>2.2136</v>
      </c>
      <c r="I26" s="1">
        <f t="shared" si="0"/>
        <v>18.299999999999983</v>
      </c>
      <c r="J26" s="1">
        <f t="shared" si="1"/>
        <v>18.299999999999983</v>
      </c>
    </row>
    <row r="27" spans="1:12">
      <c r="A27" s="2">
        <v>44340</v>
      </c>
      <c r="B27" s="1" t="s">
        <v>23</v>
      </c>
      <c r="C27" s="1">
        <v>1</v>
      </c>
      <c r="D27" s="1" t="s">
        <v>164</v>
      </c>
      <c r="E27" s="1" t="s">
        <v>153</v>
      </c>
      <c r="F27" s="1">
        <v>1</v>
      </c>
      <c r="G27" s="1">
        <v>2.1821999999999999</v>
      </c>
      <c r="H27" s="1">
        <v>2.1815000000000002</v>
      </c>
      <c r="I27" s="1">
        <f t="shared" si="0"/>
        <v>0.69999999999970086</v>
      </c>
      <c r="J27" s="1">
        <f t="shared" si="1"/>
        <v>0.69999999999970086</v>
      </c>
    </row>
    <row r="28" spans="1:12">
      <c r="A28" s="2">
        <v>44350</v>
      </c>
      <c r="B28" s="1" t="s">
        <v>38</v>
      </c>
      <c r="C28" s="1">
        <v>4</v>
      </c>
      <c r="D28" s="1" t="s">
        <v>161</v>
      </c>
      <c r="E28" s="1" t="s">
        <v>156</v>
      </c>
      <c r="F28" s="1">
        <v>1</v>
      </c>
      <c r="G28" s="1">
        <v>2.2218</v>
      </c>
      <c r="H28" s="1">
        <v>2.2090000000000001</v>
      </c>
      <c r="I28" s="1">
        <f t="shared" si="0"/>
        <v>12.799999999999923</v>
      </c>
      <c r="J28" s="1">
        <f t="shared" si="1"/>
        <v>12.799999999999923</v>
      </c>
    </row>
    <row r="29" spans="1:12">
      <c r="A29" s="2">
        <v>44350</v>
      </c>
      <c r="B29" s="1" t="s">
        <v>38</v>
      </c>
      <c r="C29" s="1">
        <v>4</v>
      </c>
      <c r="D29" s="1" t="s">
        <v>163</v>
      </c>
      <c r="E29" s="1" t="s">
        <v>156</v>
      </c>
      <c r="F29" s="1">
        <v>3</v>
      </c>
      <c r="G29" s="1">
        <v>2.3016999999999999</v>
      </c>
      <c r="H29" s="1">
        <v>2.2783000000000002</v>
      </c>
      <c r="I29" s="1">
        <f t="shared" si="0"/>
        <v>23.399999999999643</v>
      </c>
      <c r="J29" s="1">
        <f t="shared" si="1"/>
        <v>7.7999999999998808</v>
      </c>
      <c r="L29" s="1" t="s">
        <v>165</v>
      </c>
    </row>
    <row r="30" spans="1:12">
      <c r="A30" s="2">
        <v>44350</v>
      </c>
      <c r="B30" s="1" t="s">
        <v>38</v>
      </c>
      <c r="C30" s="1">
        <v>4</v>
      </c>
      <c r="D30" s="1" t="s">
        <v>166</v>
      </c>
      <c r="E30" s="1" t="s">
        <v>153</v>
      </c>
      <c r="F30" s="1">
        <v>1</v>
      </c>
      <c r="G30" s="1">
        <v>2.1901999999999999</v>
      </c>
      <c r="H30" s="1">
        <v>2.1875</v>
      </c>
      <c r="I30" s="1">
        <f t="shared" si="0"/>
        <v>2.6999999999999247</v>
      </c>
      <c r="J30" s="1">
        <f t="shared" si="1"/>
        <v>2.6999999999999247</v>
      </c>
    </row>
    <row r="31" spans="1:12">
      <c r="A31" s="2">
        <v>44350</v>
      </c>
      <c r="B31" s="1" t="s">
        <v>38</v>
      </c>
      <c r="C31" s="1">
        <v>2</v>
      </c>
      <c r="D31" s="1" t="s">
        <v>160</v>
      </c>
      <c r="E31" s="1" t="s">
        <v>153</v>
      </c>
      <c r="F31" s="1">
        <v>1</v>
      </c>
      <c r="G31" s="1">
        <v>2.4003000000000001</v>
      </c>
      <c r="H31" s="1">
        <v>2.2660999999999998</v>
      </c>
      <c r="I31" s="1">
        <f t="shared" si="0"/>
        <v>134.20000000000033</v>
      </c>
      <c r="J31" s="1">
        <f t="shared" si="1"/>
        <v>134.20000000000033</v>
      </c>
    </row>
    <row r="32" spans="1:12">
      <c r="A32" s="2">
        <v>44350</v>
      </c>
      <c r="B32" s="1" t="s">
        <v>38</v>
      </c>
      <c r="C32" s="1">
        <v>5</v>
      </c>
      <c r="D32" s="1" t="s">
        <v>157</v>
      </c>
      <c r="E32" s="1" t="s">
        <v>153</v>
      </c>
      <c r="F32" s="1">
        <v>2</v>
      </c>
      <c r="G32" s="1">
        <v>2.3109000000000002</v>
      </c>
      <c r="H32" s="1">
        <v>2.2967</v>
      </c>
      <c r="I32" s="1">
        <f t="shared" si="0"/>
        <v>14.200000000000212</v>
      </c>
      <c r="J32" s="1">
        <f t="shared" si="1"/>
        <v>7.1000000000001062</v>
      </c>
    </row>
    <row r="33" spans="1:12">
      <c r="A33" s="2">
        <v>44350</v>
      </c>
      <c r="B33" s="1" t="s">
        <v>38</v>
      </c>
      <c r="C33" s="1">
        <v>4</v>
      </c>
      <c r="D33" s="1" t="s">
        <v>167</v>
      </c>
      <c r="E33" s="1" t="s">
        <v>153</v>
      </c>
      <c r="F33" s="1">
        <v>1</v>
      </c>
      <c r="G33" s="1">
        <v>2.1917</v>
      </c>
      <c r="H33" s="1">
        <v>2.1916000000000002</v>
      </c>
      <c r="I33" s="1">
        <f t="shared" si="0"/>
        <v>9.9999999999766942E-2</v>
      </c>
      <c r="J33" s="1">
        <f t="shared" si="1"/>
        <v>9.9999999999766942E-2</v>
      </c>
    </row>
    <row r="34" spans="1:12">
      <c r="A34" s="2">
        <v>44350</v>
      </c>
      <c r="B34" s="1" t="s">
        <v>38</v>
      </c>
      <c r="C34" s="1">
        <v>4</v>
      </c>
      <c r="D34" s="1" t="s">
        <v>154</v>
      </c>
      <c r="E34" s="1" t="s">
        <v>153</v>
      </c>
      <c r="F34" s="1">
        <v>2</v>
      </c>
      <c r="G34" s="1">
        <v>2.2078000000000002</v>
      </c>
      <c r="H34" s="1">
        <v>2.2063000000000001</v>
      </c>
      <c r="I34" s="1">
        <f t="shared" si="0"/>
        <v>1.5000000000000568</v>
      </c>
      <c r="J34" s="1">
        <f t="shared" si="1"/>
        <v>0.75000000000002842</v>
      </c>
    </row>
    <row r="35" spans="1:12">
      <c r="A35" s="2">
        <v>44350</v>
      </c>
      <c r="B35" s="1" t="s">
        <v>38</v>
      </c>
      <c r="C35" s="1">
        <v>3</v>
      </c>
      <c r="D35" s="1" t="s">
        <v>163</v>
      </c>
      <c r="E35" s="1" t="s">
        <v>153</v>
      </c>
      <c r="F35" s="1">
        <v>1</v>
      </c>
      <c r="G35" s="1">
        <v>2.2736999999999998</v>
      </c>
      <c r="H35" s="1">
        <v>2.2541000000000002</v>
      </c>
      <c r="I35" s="1">
        <f t="shared" si="0"/>
        <v>19.599999999999618</v>
      </c>
      <c r="J35" s="1">
        <f t="shared" si="1"/>
        <v>19.599999999999618</v>
      </c>
    </row>
    <row r="36" spans="1:12">
      <c r="A36" s="2">
        <v>44350</v>
      </c>
      <c r="B36" s="1" t="s">
        <v>38</v>
      </c>
      <c r="C36" s="1">
        <v>1</v>
      </c>
      <c r="D36" s="1" t="s">
        <v>167</v>
      </c>
      <c r="E36" s="1" t="s">
        <v>153</v>
      </c>
      <c r="F36" s="1">
        <v>1</v>
      </c>
      <c r="G36" s="1">
        <v>2.2084999999999999</v>
      </c>
      <c r="H36" s="1">
        <v>2.2050000000000001</v>
      </c>
      <c r="I36" s="1">
        <f t="shared" si="0"/>
        <v>3.4999999999998366</v>
      </c>
      <c r="J36" s="1">
        <f t="shared" si="1"/>
        <v>3.4999999999998366</v>
      </c>
    </row>
    <row r="37" spans="1:12">
      <c r="A37" s="2">
        <v>44350</v>
      </c>
      <c r="B37" s="1" t="s">
        <v>38</v>
      </c>
      <c r="C37" s="1">
        <v>3</v>
      </c>
      <c r="D37" s="1" t="s">
        <v>167</v>
      </c>
      <c r="E37" s="1" t="s">
        <v>153</v>
      </c>
      <c r="F37" s="1">
        <v>2</v>
      </c>
      <c r="G37" s="1">
        <v>2.1450999999999998</v>
      </c>
      <c r="H37" s="1">
        <v>2.1442999999999999</v>
      </c>
      <c r="I37" s="1">
        <f t="shared" si="0"/>
        <v>0.79999999999991189</v>
      </c>
      <c r="J37" s="1">
        <f t="shared" si="1"/>
        <v>0.39999999999995595</v>
      </c>
    </row>
    <row r="38" spans="1:12">
      <c r="A38" s="2">
        <v>44350</v>
      </c>
      <c r="B38" s="1" t="s">
        <v>38</v>
      </c>
      <c r="C38" s="1">
        <v>2</v>
      </c>
      <c r="D38" s="1" t="s">
        <v>163</v>
      </c>
      <c r="E38" s="1" t="s">
        <v>156</v>
      </c>
      <c r="F38" s="1">
        <v>2</v>
      </c>
      <c r="G38" s="1">
        <v>2.2906</v>
      </c>
      <c r="H38" s="1">
        <v>2.2717999999999998</v>
      </c>
      <c r="I38" s="1">
        <f t="shared" si="0"/>
        <v>18.80000000000015</v>
      </c>
      <c r="J38" s="1">
        <f t="shared" si="1"/>
        <v>9.400000000000075</v>
      </c>
      <c r="L38" s="1" t="s">
        <v>165</v>
      </c>
    </row>
    <row r="39" spans="1:12">
      <c r="A39" s="2">
        <v>44350</v>
      </c>
      <c r="B39" s="1" t="s">
        <v>38</v>
      </c>
      <c r="C39" s="1">
        <v>1</v>
      </c>
      <c r="D39" s="1" t="s">
        <v>163</v>
      </c>
      <c r="E39" s="1" t="s">
        <v>156</v>
      </c>
      <c r="F39" s="1">
        <v>1</v>
      </c>
      <c r="G39" s="10">
        <v>2.2023999999999999</v>
      </c>
      <c r="H39" s="1">
        <v>2.1888999999999998</v>
      </c>
      <c r="I39" s="1">
        <f t="shared" si="0"/>
        <v>13.500000000000068</v>
      </c>
      <c r="J39" s="1">
        <f t="shared" si="1"/>
        <v>13.500000000000068</v>
      </c>
    </row>
    <row r="40" spans="1:12">
      <c r="A40" s="2">
        <v>44350</v>
      </c>
      <c r="B40" s="1" t="s">
        <v>38</v>
      </c>
      <c r="C40" s="1">
        <v>2</v>
      </c>
      <c r="D40" s="1" t="s">
        <v>162</v>
      </c>
      <c r="E40" s="1" t="s">
        <v>153</v>
      </c>
      <c r="F40" s="1">
        <v>1</v>
      </c>
      <c r="G40" s="1">
        <v>2.2812999999999999</v>
      </c>
      <c r="H40" s="1">
        <v>2.2736999999999998</v>
      </c>
      <c r="I40" s="1">
        <f t="shared" si="0"/>
        <v>7.6000000000000512</v>
      </c>
      <c r="J40" s="1">
        <f t="shared" si="1"/>
        <v>7.6000000000000512</v>
      </c>
    </row>
    <row r="41" spans="1:12">
      <c r="A41" s="2">
        <v>44350</v>
      </c>
      <c r="B41" s="1" t="s">
        <v>38</v>
      </c>
      <c r="C41" s="1">
        <v>3</v>
      </c>
      <c r="D41" s="1" t="s">
        <v>154</v>
      </c>
      <c r="E41" s="1" t="s">
        <v>153</v>
      </c>
      <c r="F41" s="1">
        <v>1</v>
      </c>
      <c r="G41" s="1">
        <v>2.3519000000000001</v>
      </c>
      <c r="H41" s="1">
        <v>2.351</v>
      </c>
      <c r="I41" s="1">
        <f t="shared" si="0"/>
        <v>0.90000000000012292</v>
      </c>
      <c r="J41" s="1">
        <f t="shared" si="1"/>
        <v>0.90000000000012292</v>
      </c>
    </row>
    <row r="42" spans="1:12">
      <c r="A42" s="2">
        <v>44350</v>
      </c>
      <c r="B42" s="1" t="s">
        <v>38</v>
      </c>
      <c r="C42" s="1">
        <v>1</v>
      </c>
      <c r="D42" s="1" t="s">
        <v>154</v>
      </c>
      <c r="E42" s="1" t="s">
        <v>153</v>
      </c>
      <c r="F42" s="1">
        <v>1</v>
      </c>
      <c r="G42" s="1">
        <v>2.1932</v>
      </c>
      <c r="H42" s="1">
        <v>2.1911999999999998</v>
      </c>
      <c r="I42" s="1">
        <f t="shared" si="0"/>
        <v>2.0000000000002238</v>
      </c>
      <c r="J42" s="1">
        <f t="shared" si="1"/>
        <v>2.0000000000002238</v>
      </c>
    </row>
    <row r="43" spans="1:12">
      <c r="A43" s="4">
        <v>44342</v>
      </c>
      <c r="B43" s="1" t="s">
        <v>37</v>
      </c>
      <c r="C43" s="1">
        <v>4</v>
      </c>
      <c r="D43" s="1" t="s">
        <v>160</v>
      </c>
      <c r="E43" s="1" t="s">
        <v>156</v>
      </c>
      <c r="F43" s="1">
        <v>1</v>
      </c>
      <c r="G43" s="1">
        <v>2.3203999999999998</v>
      </c>
      <c r="H43" s="1">
        <v>2.1915</v>
      </c>
      <c r="I43" s="1">
        <f t="shared" si="0"/>
        <v>128.89999999999981</v>
      </c>
      <c r="J43" s="1">
        <f t="shared" si="1"/>
        <v>128.89999999999981</v>
      </c>
    </row>
    <row r="44" spans="1:12">
      <c r="A44" s="4">
        <v>44342</v>
      </c>
      <c r="B44" s="1" t="s">
        <v>37</v>
      </c>
      <c r="C44" s="1">
        <v>2</v>
      </c>
      <c r="D44" s="1" t="s">
        <v>160</v>
      </c>
      <c r="E44" s="1" t="s">
        <v>156</v>
      </c>
      <c r="F44" s="1">
        <v>1</v>
      </c>
      <c r="G44" s="1">
        <v>2.6181000000000001</v>
      </c>
      <c r="H44" s="1">
        <v>2.2280000000000002</v>
      </c>
      <c r="I44" s="1">
        <f t="shared" si="0"/>
        <v>390.09999999999991</v>
      </c>
      <c r="J44" s="1">
        <f t="shared" si="1"/>
        <v>390.09999999999991</v>
      </c>
    </row>
    <row r="45" spans="1:12">
      <c r="A45" s="4">
        <v>44342</v>
      </c>
      <c r="B45" s="1" t="s">
        <v>37</v>
      </c>
      <c r="C45" s="1">
        <v>3</v>
      </c>
      <c r="D45" s="1" t="s">
        <v>160</v>
      </c>
      <c r="E45" s="1" t="s">
        <v>156</v>
      </c>
      <c r="F45" s="1">
        <v>2</v>
      </c>
      <c r="G45" s="1">
        <v>2.5474000000000001</v>
      </c>
      <c r="H45" s="1">
        <v>2.3517999999999999</v>
      </c>
      <c r="I45" s="1">
        <f t="shared" si="0"/>
        <v>195.60000000000022</v>
      </c>
      <c r="J45" s="1">
        <f t="shared" si="1"/>
        <v>97.800000000000111</v>
      </c>
    </row>
    <row r="46" spans="1:12">
      <c r="A46" s="4">
        <v>44342</v>
      </c>
      <c r="B46" s="1" t="s">
        <v>37</v>
      </c>
      <c r="C46" s="1">
        <v>4</v>
      </c>
      <c r="D46" s="1" t="s">
        <v>164</v>
      </c>
      <c r="E46" s="1" t="s">
        <v>153</v>
      </c>
      <c r="F46" s="1">
        <v>1</v>
      </c>
      <c r="G46" s="1">
        <v>2.1959</v>
      </c>
      <c r="H46" s="1">
        <v>2.1949999999999998</v>
      </c>
      <c r="I46" s="1">
        <f t="shared" si="0"/>
        <v>0.90000000000012292</v>
      </c>
      <c r="J46" s="1">
        <f t="shared" si="1"/>
        <v>0.90000000000012292</v>
      </c>
    </row>
    <row r="47" spans="1:12">
      <c r="A47" s="4">
        <v>44342</v>
      </c>
      <c r="B47" s="1" t="s">
        <v>37</v>
      </c>
      <c r="C47" s="1">
        <v>6</v>
      </c>
      <c r="D47" s="1" t="s">
        <v>158</v>
      </c>
      <c r="E47" s="1" t="s">
        <v>153</v>
      </c>
      <c r="F47" s="1">
        <v>1</v>
      </c>
      <c r="G47" s="1">
        <v>2.1951000000000001</v>
      </c>
      <c r="H47" s="1">
        <v>2.1949999999999998</v>
      </c>
      <c r="I47" s="1">
        <f t="shared" si="0"/>
        <v>0.10000000000021103</v>
      </c>
      <c r="J47" s="1">
        <f t="shared" si="1"/>
        <v>0.10000000000021103</v>
      </c>
    </row>
    <row r="48" spans="1:12">
      <c r="A48" s="4">
        <v>44342</v>
      </c>
      <c r="B48" s="1" t="s">
        <v>37</v>
      </c>
      <c r="C48" s="1">
        <v>6</v>
      </c>
      <c r="D48" s="1" t="s">
        <v>163</v>
      </c>
      <c r="E48" s="1" t="s">
        <v>153</v>
      </c>
      <c r="F48" s="1">
        <v>1</v>
      </c>
      <c r="G48" s="1">
        <v>2.3748999999999998</v>
      </c>
      <c r="H48" s="1">
        <v>2.3473999999999999</v>
      </c>
      <c r="I48" s="1">
        <f t="shared" si="0"/>
        <v>27.499999999999858</v>
      </c>
      <c r="J48" s="1">
        <f t="shared" si="1"/>
        <v>27.499999999999858</v>
      </c>
    </row>
    <row r="49" spans="1:10">
      <c r="A49" s="4">
        <v>44342</v>
      </c>
      <c r="B49" s="1" t="s">
        <v>37</v>
      </c>
      <c r="C49" s="1">
        <v>1</v>
      </c>
      <c r="D49" s="1" t="s">
        <v>160</v>
      </c>
      <c r="E49" s="1" t="s">
        <v>153</v>
      </c>
      <c r="F49" s="1">
        <v>1</v>
      </c>
      <c r="G49" s="1">
        <v>2.4803999999999999</v>
      </c>
      <c r="H49" s="1">
        <v>2.3719000000000001</v>
      </c>
      <c r="I49" s="1">
        <f t="shared" si="0"/>
        <v>108.49999999999982</v>
      </c>
      <c r="J49" s="1">
        <f t="shared" si="1"/>
        <v>108.49999999999982</v>
      </c>
    </row>
    <row r="50" spans="1:10">
      <c r="A50" s="4">
        <v>44342</v>
      </c>
      <c r="B50" s="1" t="s">
        <v>37</v>
      </c>
      <c r="C50" s="1">
        <v>5</v>
      </c>
      <c r="D50" s="1" t="s">
        <v>168</v>
      </c>
      <c r="E50" s="1" t="s">
        <v>153</v>
      </c>
      <c r="F50" s="1">
        <v>1</v>
      </c>
      <c r="G50" s="1">
        <v>2.3380000000000001</v>
      </c>
      <c r="H50" s="1">
        <v>2.3370000000000002</v>
      </c>
      <c r="I50" s="1">
        <f t="shared" si="0"/>
        <v>0.99999999999988987</v>
      </c>
      <c r="J50" s="1">
        <f t="shared" si="1"/>
        <v>0.99999999999988987</v>
      </c>
    </row>
    <row r="51" spans="1:10">
      <c r="A51" s="4">
        <v>44342</v>
      </c>
      <c r="B51" s="1" t="s">
        <v>37</v>
      </c>
      <c r="C51" s="1">
        <v>3</v>
      </c>
      <c r="D51" s="1" t="s">
        <v>193</v>
      </c>
      <c r="E51" s="1" t="s">
        <v>156</v>
      </c>
      <c r="F51" s="1">
        <v>1</v>
      </c>
      <c r="G51" s="1">
        <v>2.2050000000000001</v>
      </c>
      <c r="H51" s="1">
        <v>2.2000999999999999</v>
      </c>
      <c r="I51" s="1">
        <f t="shared" si="0"/>
        <v>4.9000000000001265</v>
      </c>
      <c r="J51" s="1">
        <f t="shared" si="1"/>
        <v>4.9000000000001265</v>
      </c>
    </row>
    <row r="52" spans="1:10">
      <c r="A52" s="4">
        <v>44342</v>
      </c>
      <c r="B52" s="1" t="s">
        <v>37</v>
      </c>
      <c r="C52" s="1">
        <v>3</v>
      </c>
      <c r="D52" s="1" t="s">
        <v>169</v>
      </c>
      <c r="E52" s="1" t="s">
        <v>153</v>
      </c>
      <c r="F52" s="1">
        <v>1</v>
      </c>
      <c r="G52" s="1">
        <v>2.2105000000000001</v>
      </c>
      <c r="H52" s="1">
        <v>2.2092999999999998</v>
      </c>
      <c r="I52" s="1">
        <f t="shared" si="0"/>
        <v>1.2000000000003119</v>
      </c>
      <c r="J52" s="1">
        <f t="shared" si="1"/>
        <v>1.2000000000003119</v>
      </c>
    </row>
    <row r="53" spans="1:10">
      <c r="A53" s="4">
        <v>44342</v>
      </c>
      <c r="B53" s="1" t="s">
        <v>37</v>
      </c>
      <c r="C53" s="1">
        <v>3</v>
      </c>
      <c r="D53" s="1" t="s">
        <v>163</v>
      </c>
      <c r="E53" s="1" t="s">
        <v>156</v>
      </c>
      <c r="F53" s="1">
        <v>2</v>
      </c>
      <c r="G53" s="1">
        <v>2.2924000000000002</v>
      </c>
      <c r="H53" s="1">
        <v>2.2898999999999998</v>
      </c>
      <c r="I53" s="1">
        <f t="shared" si="0"/>
        <v>2.5000000000003908</v>
      </c>
      <c r="J53" s="1">
        <f t="shared" si="1"/>
        <v>1.2500000000001954</v>
      </c>
    </row>
    <row r="54" spans="1:10">
      <c r="A54" s="4">
        <v>44342</v>
      </c>
      <c r="B54" s="1" t="s">
        <v>37</v>
      </c>
      <c r="C54" s="1">
        <v>1</v>
      </c>
      <c r="D54" s="1" t="s">
        <v>158</v>
      </c>
      <c r="E54" s="1" t="s">
        <v>153</v>
      </c>
      <c r="F54" s="1">
        <v>30</v>
      </c>
      <c r="G54" s="1">
        <v>2.2964000000000002</v>
      </c>
      <c r="H54" s="1">
        <v>2.2799</v>
      </c>
      <c r="I54" s="1">
        <f t="shared" si="0"/>
        <v>16.500000000000181</v>
      </c>
      <c r="J54" s="1">
        <f t="shared" si="1"/>
        <v>0.55000000000000604</v>
      </c>
    </row>
    <row r="55" spans="1:10">
      <c r="A55" s="4">
        <v>44342</v>
      </c>
      <c r="B55" s="1" t="s">
        <v>37</v>
      </c>
      <c r="C55" s="1">
        <v>3</v>
      </c>
      <c r="D55" s="1" t="s">
        <v>158</v>
      </c>
      <c r="E55" s="1" t="s">
        <v>153</v>
      </c>
      <c r="F55" s="1">
        <v>1</v>
      </c>
      <c r="G55" s="1">
        <v>2.3367</v>
      </c>
      <c r="H55" s="1">
        <v>2.3365</v>
      </c>
      <c r="I55" s="1">
        <f t="shared" si="0"/>
        <v>0.19999999999997797</v>
      </c>
      <c r="J55" s="1">
        <f t="shared" si="1"/>
        <v>0.19999999999997797</v>
      </c>
    </row>
    <row r="56" spans="1:10">
      <c r="A56" s="4">
        <v>44342</v>
      </c>
      <c r="B56" s="1" t="s">
        <v>37</v>
      </c>
      <c r="C56" s="1">
        <v>5</v>
      </c>
      <c r="D56" s="1" t="s">
        <v>170</v>
      </c>
      <c r="E56" s="1" t="s">
        <v>153</v>
      </c>
      <c r="F56" s="1">
        <v>1</v>
      </c>
      <c r="G56" s="1">
        <v>2.3742999999999999</v>
      </c>
      <c r="H56" s="1">
        <v>2.3740999999999999</v>
      </c>
      <c r="I56" s="1">
        <f t="shared" si="0"/>
        <v>0.19999999999997797</v>
      </c>
      <c r="J56" s="1">
        <f t="shared" si="1"/>
        <v>0.19999999999997797</v>
      </c>
    </row>
    <row r="57" spans="1:10">
      <c r="A57" s="4">
        <v>44342</v>
      </c>
      <c r="B57" s="1" t="s">
        <v>37</v>
      </c>
      <c r="C57" s="1">
        <v>4</v>
      </c>
      <c r="D57" s="1" t="s">
        <v>171</v>
      </c>
      <c r="E57" s="1" t="s">
        <v>153</v>
      </c>
      <c r="F57" s="1">
        <v>1</v>
      </c>
      <c r="G57" s="1">
        <v>2.2082999999999999</v>
      </c>
      <c r="H57" s="1">
        <v>2.2075999999999998</v>
      </c>
      <c r="I57" s="1">
        <f t="shared" si="0"/>
        <v>0.70000000000014495</v>
      </c>
      <c r="J57" s="1">
        <f t="shared" si="1"/>
        <v>0.70000000000014495</v>
      </c>
    </row>
    <row r="58" spans="1:10">
      <c r="A58" s="4">
        <v>44342</v>
      </c>
      <c r="B58" s="1" t="s">
        <v>37</v>
      </c>
      <c r="C58" s="1">
        <v>1</v>
      </c>
      <c r="D58" s="1" t="s">
        <v>163</v>
      </c>
      <c r="E58" s="1" t="s">
        <v>156</v>
      </c>
      <c r="F58" s="1">
        <v>5</v>
      </c>
      <c r="G58" s="1">
        <v>2.3147000000000002</v>
      </c>
      <c r="H58" s="1">
        <v>2.2513999999999998</v>
      </c>
      <c r="I58" s="1">
        <f t="shared" si="0"/>
        <v>63.300000000000352</v>
      </c>
      <c r="J58" s="1">
        <f t="shared" si="1"/>
        <v>12.660000000000071</v>
      </c>
    </row>
    <row r="59" spans="1:10">
      <c r="A59" s="4">
        <v>44342</v>
      </c>
      <c r="B59" s="1" t="s">
        <v>37</v>
      </c>
      <c r="C59" s="1">
        <v>1</v>
      </c>
      <c r="D59" s="1" t="s">
        <v>163</v>
      </c>
      <c r="E59" s="1" t="s">
        <v>153</v>
      </c>
      <c r="F59" s="1">
        <v>1</v>
      </c>
      <c r="G59" s="1">
        <v>2.2271000000000001</v>
      </c>
      <c r="H59" s="1">
        <v>2.1915</v>
      </c>
      <c r="I59" s="1">
        <f t="shared" si="0"/>
        <v>35.60000000000008</v>
      </c>
      <c r="J59" s="1">
        <f t="shared" si="1"/>
        <v>35.60000000000008</v>
      </c>
    </row>
    <row r="60" spans="1:10">
      <c r="A60" s="4">
        <v>44342</v>
      </c>
      <c r="B60" s="1" t="s">
        <v>37</v>
      </c>
      <c r="C60" s="1">
        <v>5</v>
      </c>
      <c r="D60" s="1" t="s">
        <v>152</v>
      </c>
      <c r="E60" s="1" t="s">
        <v>156</v>
      </c>
      <c r="F60" s="1">
        <v>3</v>
      </c>
      <c r="G60" s="1">
        <v>2.2155</v>
      </c>
      <c r="H60" s="1">
        <v>2.2143000000000002</v>
      </c>
      <c r="I60" s="1">
        <f t="shared" si="0"/>
        <v>1.1999999999998678</v>
      </c>
      <c r="J60" s="1">
        <f t="shared" si="1"/>
        <v>0.39999999999995595</v>
      </c>
    </row>
    <row r="61" spans="1:10">
      <c r="A61" s="4">
        <v>44342</v>
      </c>
      <c r="B61" s="1" t="s">
        <v>37</v>
      </c>
      <c r="C61" s="1">
        <v>1</v>
      </c>
      <c r="D61" s="1" t="s">
        <v>152</v>
      </c>
      <c r="E61" s="1" t="s">
        <v>153</v>
      </c>
      <c r="F61" s="1">
        <v>1</v>
      </c>
      <c r="G61" s="1">
        <v>2.3774000000000002</v>
      </c>
      <c r="H61" s="1">
        <v>2.3439999999999999</v>
      </c>
      <c r="I61" s="1">
        <f t="shared" si="0"/>
        <v>33.400000000000318</v>
      </c>
      <c r="J61" s="1">
        <f t="shared" si="1"/>
        <v>33.400000000000318</v>
      </c>
    </row>
    <row r="62" spans="1:10">
      <c r="A62" s="4">
        <v>44342</v>
      </c>
      <c r="B62" s="1" t="s">
        <v>37</v>
      </c>
      <c r="C62" s="1">
        <v>3</v>
      </c>
      <c r="D62" s="1" t="s">
        <v>157</v>
      </c>
      <c r="E62" s="1" t="s">
        <v>153</v>
      </c>
      <c r="F62" s="1">
        <v>2</v>
      </c>
      <c r="G62" s="11">
        <v>2.254</v>
      </c>
      <c r="H62" s="1">
        <v>2.2179000000000002</v>
      </c>
      <c r="I62" s="1">
        <f t="shared" si="0"/>
        <v>36.099999999999795</v>
      </c>
      <c r="J62" s="1">
        <f t="shared" si="1"/>
        <v>18.049999999999898</v>
      </c>
    </row>
    <row r="63" spans="1:10">
      <c r="A63" s="4">
        <v>44342</v>
      </c>
      <c r="B63" s="1" t="s">
        <v>37</v>
      </c>
      <c r="C63" s="1">
        <v>1</v>
      </c>
      <c r="D63" s="1" t="s">
        <v>172</v>
      </c>
      <c r="E63" s="1" t="s">
        <v>111</v>
      </c>
      <c r="F63" s="1">
        <v>2</v>
      </c>
      <c r="G63" s="1">
        <v>2.3052000000000001</v>
      </c>
      <c r="H63" s="11">
        <v>2.2919999999999998</v>
      </c>
      <c r="I63" s="1">
        <f t="shared" si="0"/>
        <v>13.200000000000323</v>
      </c>
      <c r="J63" s="1">
        <f t="shared" si="1"/>
        <v>6.6000000000001613</v>
      </c>
    </row>
    <row r="64" spans="1:10">
      <c r="A64" s="4">
        <v>44342</v>
      </c>
      <c r="B64" s="1" t="s">
        <v>37</v>
      </c>
      <c r="C64" s="1">
        <v>5</v>
      </c>
      <c r="D64" s="1" t="s">
        <v>152</v>
      </c>
      <c r="E64" s="1" t="s">
        <v>156</v>
      </c>
      <c r="F64" s="1">
        <v>1</v>
      </c>
      <c r="G64" s="1">
        <v>2.2639</v>
      </c>
      <c r="H64" s="1">
        <v>2.2477999999999998</v>
      </c>
      <c r="I64" s="1">
        <f t="shared" si="0"/>
        <v>16.100000000000225</v>
      </c>
      <c r="J64" s="1">
        <f t="shared" si="1"/>
        <v>16.100000000000225</v>
      </c>
    </row>
    <row r="65" spans="1:12">
      <c r="A65" s="4">
        <v>44342</v>
      </c>
      <c r="B65" s="1" t="s">
        <v>37</v>
      </c>
      <c r="C65" s="1">
        <v>3</v>
      </c>
      <c r="D65" s="1" t="s">
        <v>173</v>
      </c>
      <c r="E65" s="1" t="s">
        <v>174</v>
      </c>
      <c r="F65" s="1">
        <v>1</v>
      </c>
      <c r="G65" s="1">
        <v>2.5215000000000001</v>
      </c>
      <c r="H65" s="1">
        <v>2.1869000000000001</v>
      </c>
      <c r="I65" s="1">
        <f t="shared" si="0"/>
        <v>334.6</v>
      </c>
      <c r="J65" s="1">
        <f t="shared" si="1"/>
        <v>334.6</v>
      </c>
    </row>
    <row r="66" spans="1:12">
      <c r="A66" s="4">
        <v>44342</v>
      </c>
      <c r="B66" s="1" t="s">
        <v>37</v>
      </c>
      <c r="C66" s="1">
        <v>6</v>
      </c>
      <c r="D66" s="1" t="s">
        <v>160</v>
      </c>
      <c r="E66" s="1" t="s">
        <v>156</v>
      </c>
      <c r="F66" s="1">
        <v>1</v>
      </c>
      <c r="G66" s="1">
        <v>2.2645</v>
      </c>
      <c r="H66" s="1">
        <v>2.2147000000000001</v>
      </c>
      <c r="I66" s="1">
        <f t="shared" si="0"/>
        <v>49.799999999999841</v>
      </c>
      <c r="J66" s="1">
        <f t="shared" si="1"/>
        <v>49.799999999999841</v>
      </c>
      <c r="L66" s="1" t="s">
        <v>175</v>
      </c>
    </row>
    <row r="67" spans="1:12">
      <c r="A67" s="4">
        <v>44342</v>
      </c>
      <c r="B67" s="1" t="s">
        <v>37</v>
      </c>
      <c r="C67" s="1">
        <v>5</v>
      </c>
      <c r="D67" s="1" t="s">
        <v>158</v>
      </c>
      <c r="E67" s="1" t="s">
        <v>153</v>
      </c>
      <c r="F67" s="1">
        <v>30</v>
      </c>
      <c r="G67" s="1">
        <v>2.2566000000000002</v>
      </c>
      <c r="H67" s="11">
        <v>2.2440000000000002</v>
      </c>
      <c r="I67" s="1">
        <f t="shared" si="0"/>
        <v>12.599999999999945</v>
      </c>
      <c r="J67" s="1">
        <f t="shared" si="1"/>
        <v>0.41999999999999815</v>
      </c>
    </row>
    <row r="68" spans="1:12">
      <c r="A68" s="4">
        <v>44342</v>
      </c>
      <c r="B68" s="1" t="s">
        <v>37</v>
      </c>
      <c r="C68" s="1">
        <v>6</v>
      </c>
      <c r="D68" s="1" t="s">
        <v>163</v>
      </c>
      <c r="E68" s="1" t="s">
        <v>156</v>
      </c>
      <c r="F68" s="1">
        <v>2</v>
      </c>
      <c r="G68" s="11">
        <v>2.2050000000000001</v>
      </c>
      <c r="H68" s="1">
        <v>2.1798000000000002</v>
      </c>
      <c r="I68" s="1">
        <f t="shared" si="0"/>
        <v>25.199999999999889</v>
      </c>
      <c r="J68" s="1">
        <f t="shared" si="1"/>
        <v>12.599999999999945</v>
      </c>
    </row>
    <row r="69" spans="1:12">
      <c r="A69" s="4">
        <v>44342</v>
      </c>
      <c r="B69" s="1" t="s">
        <v>37</v>
      </c>
      <c r="C69" s="1">
        <v>4</v>
      </c>
      <c r="D69" s="1" t="s">
        <v>158</v>
      </c>
      <c r="E69" s="1" t="s">
        <v>153</v>
      </c>
      <c r="F69" s="1">
        <v>2</v>
      </c>
      <c r="G69" s="1">
        <v>2.3624000000000001</v>
      </c>
      <c r="H69" s="1">
        <v>2.3614000000000002</v>
      </c>
      <c r="I69" s="1">
        <f t="shared" si="0"/>
        <v>0.99999999999988987</v>
      </c>
      <c r="J69" s="1">
        <f t="shared" si="1"/>
        <v>0.49999999999994493</v>
      </c>
    </row>
    <row r="70" spans="1:12">
      <c r="A70" s="4">
        <v>44340</v>
      </c>
      <c r="B70" s="1" t="s">
        <v>23</v>
      </c>
      <c r="C70" s="1">
        <v>2</v>
      </c>
      <c r="D70" s="1" t="s">
        <v>164</v>
      </c>
      <c r="E70" s="1" t="s">
        <v>153</v>
      </c>
      <c r="F70" s="1">
        <v>1</v>
      </c>
      <c r="G70" s="1">
        <v>2.1821999999999999</v>
      </c>
      <c r="H70" s="1">
        <v>2.1815000000000002</v>
      </c>
      <c r="I70" s="1">
        <f t="shared" si="0"/>
        <v>0.69999999999970086</v>
      </c>
      <c r="J70" s="1">
        <f t="shared" si="1"/>
        <v>0.69999999999970086</v>
      </c>
      <c r="L70" s="1" t="s">
        <v>176</v>
      </c>
    </row>
    <row r="71" spans="1:12">
      <c r="A71" s="4">
        <v>44358</v>
      </c>
      <c r="B71" s="1" t="s">
        <v>22</v>
      </c>
      <c r="C71" s="1">
        <v>6</v>
      </c>
      <c r="D71" s="1" t="s">
        <v>160</v>
      </c>
      <c r="E71" s="1" t="s">
        <v>177</v>
      </c>
      <c r="F71" s="1">
        <v>1</v>
      </c>
      <c r="G71" s="1">
        <v>2.3386</v>
      </c>
      <c r="H71" s="1">
        <v>2.1920999999999999</v>
      </c>
      <c r="I71" s="1">
        <f t="shared" si="0"/>
        <v>146.50000000000009</v>
      </c>
      <c r="J71" s="1">
        <f t="shared" si="1"/>
        <v>146.50000000000009</v>
      </c>
    </row>
    <row r="72" spans="1:12">
      <c r="A72" s="4">
        <v>44358</v>
      </c>
      <c r="B72" s="1" t="s">
        <v>22</v>
      </c>
      <c r="C72" s="1">
        <v>5</v>
      </c>
      <c r="D72" s="1" t="s">
        <v>163</v>
      </c>
      <c r="E72" s="1" t="s">
        <v>178</v>
      </c>
      <c r="F72" s="1">
        <v>1</v>
      </c>
      <c r="G72" s="11">
        <v>2.2330000000000001</v>
      </c>
      <c r="H72" s="1">
        <v>2.2113999999999998</v>
      </c>
      <c r="I72" s="1">
        <f t="shared" si="0"/>
        <v>21.600000000000286</v>
      </c>
      <c r="J72" s="1">
        <f t="shared" si="1"/>
        <v>21.600000000000286</v>
      </c>
    </row>
    <row r="73" spans="1:12">
      <c r="A73" s="4">
        <v>44358</v>
      </c>
      <c r="B73" s="1" t="s">
        <v>22</v>
      </c>
      <c r="C73" s="1">
        <v>2</v>
      </c>
      <c r="D73" s="1" t="s">
        <v>214</v>
      </c>
      <c r="E73" s="1" t="s">
        <v>178</v>
      </c>
      <c r="F73" s="1">
        <v>1</v>
      </c>
      <c r="G73" s="1">
        <v>2.3475000000000001</v>
      </c>
      <c r="H73" s="1">
        <v>2.3399000000000001</v>
      </c>
      <c r="I73" s="1">
        <f t="shared" si="0"/>
        <v>7.6000000000000512</v>
      </c>
      <c r="J73" s="1">
        <f t="shared" si="1"/>
        <v>7.6000000000000512</v>
      </c>
    </row>
    <row r="74" spans="1:12">
      <c r="A74" s="4">
        <v>44358</v>
      </c>
      <c r="B74" s="1" t="s">
        <v>22</v>
      </c>
      <c r="C74" s="1">
        <v>2</v>
      </c>
      <c r="D74" s="1" t="s">
        <v>157</v>
      </c>
      <c r="E74" s="1" t="s">
        <v>177</v>
      </c>
      <c r="F74" s="1">
        <v>1</v>
      </c>
      <c r="G74" s="1">
        <v>2.2629000000000001</v>
      </c>
      <c r="H74" s="1">
        <v>2.2534999999999998</v>
      </c>
      <c r="I74" s="1">
        <f t="shared" si="0"/>
        <v>9.400000000000297</v>
      </c>
      <c r="J74" s="1">
        <f t="shared" si="1"/>
        <v>9.400000000000297</v>
      </c>
    </row>
    <row r="75" spans="1:12">
      <c r="A75" s="4">
        <v>44358</v>
      </c>
      <c r="B75" s="1" t="s">
        <v>22</v>
      </c>
      <c r="C75" s="1">
        <v>4</v>
      </c>
      <c r="D75" s="1" t="s">
        <v>173</v>
      </c>
      <c r="E75" s="1" t="s">
        <v>178</v>
      </c>
      <c r="F75" s="1">
        <v>1</v>
      </c>
      <c r="G75" s="1">
        <v>2.1650999999999998</v>
      </c>
      <c r="H75" s="1">
        <v>2.1568000000000001</v>
      </c>
      <c r="I75" s="1">
        <f t="shared" si="0"/>
        <v>8.299999999999752</v>
      </c>
      <c r="J75" s="1">
        <f t="shared" si="1"/>
        <v>8.299999999999752</v>
      </c>
    </row>
    <row r="76" spans="1:12">
      <c r="A76" s="4">
        <v>44358</v>
      </c>
      <c r="B76" s="1" t="s">
        <v>22</v>
      </c>
      <c r="C76" s="1">
        <v>3</v>
      </c>
      <c r="D76" s="1" t="s">
        <v>157</v>
      </c>
      <c r="E76" s="1" t="s">
        <v>177</v>
      </c>
      <c r="F76" s="1">
        <v>3</v>
      </c>
      <c r="G76" s="1">
        <v>2.2814000000000001</v>
      </c>
      <c r="H76" s="1">
        <v>2.2597</v>
      </c>
      <c r="I76" s="1">
        <f t="shared" si="0"/>
        <v>21.700000000000053</v>
      </c>
      <c r="J76" s="1">
        <f t="shared" si="1"/>
        <v>7.2333333333333512</v>
      </c>
    </row>
    <row r="77" spans="1:12">
      <c r="A77" s="4">
        <v>44358</v>
      </c>
      <c r="B77" s="1" t="s">
        <v>22</v>
      </c>
      <c r="C77" s="1">
        <v>6</v>
      </c>
      <c r="D77" s="1" t="s">
        <v>154</v>
      </c>
      <c r="E77" s="1" t="s">
        <v>177</v>
      </c>
      <c r="F77" s="1">
        <v>1</v>
      </c>
      <c r="G77" s="1">
        <v>2.1905000000000001</v>
      </c>
      <c r="H77" s="1">
        <v>2.1897000000000002</v>
      </c>
      <c r="I77" s="1">
        <f t="shared" si="0"/>
        <v>0.79999999999991189</v>
      </c>
      <c r="J77" s="1">
        <f t="shared" si="1"/>
        <v>0.79999999999991189</v>
      </c>
    </row>
    <row r="78" spans="1:12">
      <c r="A78" s="4">
        <v>44358</v>
      </c>
      <c r="B78" s="1" t="s">
        <v>22</v>
      </c>
      <c r="C78" s="1">
        <v>6</v>
      </c>
      <c r="D78" s="1" t="s">
        <v>157</v>
      </c>
      <c r="E78" s="1" t="s">
        <v>177</v>
      </c>
      <c r="F78" s="1">
        <v>2</v>
      </c>
      <c r="G78" s="1">
        <v>2.1926999999999999</v>
      </c>
      <c r="H78" s="1">
        <v>2.1785999999999999</v>
      </c>
      <c r="I78" s="1">
        <f t="shared" si="0"/>
        <v>14.100000000000001</v>
      </c>
      <c r="J78" s="1">
        <f t="shared" si="1"/>
        <v>7.0500000000000007</v>
      </c>
    </row>
    <row r="79" spans="1:12">
      <c r="A79" s="4">
        <v>44358</v>
      </c>
      <c r="B79" s="1" t="s">
        <v>22</v>
      </c>
      <c r="C79" s="1">
        <v>3</v>
      </c>
      <c r="D79" s="1" t="s">
        <v>193</v>
      </c>
      <c r="E79" s="1" t="s">
        <v>178</v>
      </c>
      <c r="F79" s="1">
        <v>2</v>
      </c>
      <c r="G79" s="1">
        <v>2.2242000000000002</v>
      </c>
      <c r="H79" s="1">
        <v>2.2119</v>
      </c>
      <c r="I79" s="1">
        <f t="shared" si="0"/>
        <v>12.3000000000002</v>
      </c>
      <c r="J79" s="1">
        <f t="shared" si="1"/>
        <v>6.1500000000000998</v>
      </c>
    </row>
    <row r="80" spans="1:12">
      <c r="A80" s="4">
        <v>44358</v>
      </c>
      <c r="B80" s="1" t="s">
        <v>22</v>
      </c>
      <c r="C80" s="1">
        <v>3</v>
      </c>
      <c r="D80" s="1" t="s">
        <v>163</v>
      </c>
      <c r="E80" s="1" t="s">
        <v>178</v>
      </c>
      <c r="F80" s="1">
        <v>2</v>
      </c>
      <c r="G80" s="1">
        <v>2.2877000000000001</v>
      </c>
      <c r="H80" s="1">
        <v>2.2698</v>
      </c>
      <c r="I80" s="1">
        <f t="shared" si="0"/>
        <v>17.900000000000027</v>
      </c>
      <c r="J80" s="1">
        <f t="shared" si="1"/>
        <v>8.9500000000000135</v>
      </c>
    </row>
    <row r="81" spans="1:12">
      <c r="A81" s="4">
        <v>44358</v>
      </c>
      <c r="B81" s="1" t="s">
        <v>22</v>
      </c>
      <c r="C81" s="1">
        <v>4</v>
      </c>
      <c r="D81" s="1" t="s">
        <v>157</v>
      </c>
      <c r="E81" s="1" t="s">
        <v>177</v>
      </c>
      <c r="F81" s="1">
        <v>6</v>
      </c>
      <c r="G81" s="11">
        <v>2.39</v>
      </c>
      <c r="H81" s="1">
        <v>2.3328000000000002</v>
      </c>
      <c r="I81" s="1">
        <f t="shared" si="0"/>
        <v>57.199999999999918</v>
      </c>
      <c r="J81" s="1">
        <f t="shared" si="1"/>
        <v>9.533333333333319</v>
      </c>
    </row>
    <row r="82" spans="1:12">
      <c r="A82" s="4">
        <v>44358</v>
      </c>
      <c r="B82" s="1" t="s">
        <v>22</v>
      </c>
      <c r="C82" s="1">
        <v>4</v>
      </c>
      <c r="D82" s="1" t="s">
        <v>163</v>
      </c>
      <c r="E82" s="1" t="s">
        <v>178</v>
      </c>
      <c r="F82" s="1">
        <v>1</v>
      </c>
      <c r="G82" s="1">
        <v>2.2296999999999998</v>
      </c>
      <c r="H82" s="11">
        <v>2.226</v>
      </c>
      <c r="I82" s="1">
        <f t="shared" si="0"/>
        <v>3.6999999999998145</v>
      </c>
      <c r="J82" s="1">
        <f t="shared" si="1"/>
        <v>3.6999999999998145</v>
      </c>
    </row>
    <row r="83" spans="1:12">
      <c r="A83" s="4">
        <v>44358</v>
      </c>
      <c r="B83" s="1" t="s">
        <v>22</v>
      </c>
      <c r="C83" s="1">
        <v>5</v>
      </c>
      <c r="D83" s="1" t="s">
        <v>164</v>
      </c>
      <c r="E83" s="1" t="s">
        <v>178</v>
      </c>
      <c r="F83" s="1">
        <v>1</v>
      </c>
      <c r="G83" s="11">
        <v>2.387</v>
      </c>
      <c r="H83" s="1">
        <v>2.2364999999999999</v>
      </c>
      <c r="I83" s="1">
        <f t="shared" si="0"/>
        <v>150.50000000000009</v>
      </c>
      <c r="J83" s="1">
        <f t="shared" si="1"/>
        <v>150.50000000000009</v>
      </c>
    </row>
    <row r="84" spans="1:12">
      <c r="A84" s="4">
        <v>44358</v>
      </c>
      <c r="B84" s="1" t="s">
        <v>22</v>
      </c>
      <c r="C84" s="1">
        <v>3</v>
      </c>
      <c r="D84" s="1" t="s">
        <v>158</v>
      </c>
      <c r="E84" s="1" t="s">
        <v>177</v>
      </c>
      <c r="F84" s="1">
        <v>1</v>
      </c>
      <c r="G84" s="1">
        <v>2.2183999999999999</v>
      </c>
      <c r="H84" s="1">
        <v>2.2176</v>
      </c>
      <c r="I84" s="1">
        <f t="shared" si="0"/>
        <v>0.79999999999991189</v>
      </c>
      <c r="J84" s="1">
        <f t="shared" si="1"/>
        <v>0.79999999999991189</v>
      </c>
    </row>
    <row r="85" spans="1:12">
      <c r="A85" s="4">
        <v>44358</v>
      </c>
      <c r="B85" s="1" t="s">
        <v>22</v>
      </c>
      <c r="C85" s="1">
        <v>4</v>
      </c>
      <c r="D85" s="1" t="s">
        <v>158</v>
      </c>
      <c r="E85" s="1" t="s">
        <v>177</v>
      </c>
      <c r="F85" s="1">
        <v>5</v>
      </c>
      <c r="G85" s="1">
        <v>2.2621000000000002</v>
      </c>
      <c r="H85" s="1">
        <v>2.2608999999999999</v>
      </c>
      <c r="I85" s="1">
        <f t="shared" si="0"/>
        <v>1.2000000000003119</v>
      </c>
      <c r="J85" s="1">
        <f t="shared" si="1"/>
        <v>0.24000000000006239</v>
      </c>
      <c r="L85" s="1" t="s">
        <v>179</v>
      </c>
    </row>
    <row r="86" spans="1:12">
      <c r="A86" s="4">
        <v>44354</v>
      </c>
      <c r="B86" s="1" t="s">
        <v>27</v>
      </c>
      <c r="C86" s="1">
        <v>1</v>
      </c>
      <c r="D86" s="1" t="s">
        <v>163</v>
      </c>
      <c r="E86" s="1" t="s">
        <v>178</v>
      </c>
      <c r="F86" s="1">
        <v>3</v>
      </c>
      <c r="G86" s="1">
        <v>2.2801</v>
      </c>
      <c r="H86" s="1">
        <v>2.2176999999999998</v>
      </c>
      <c r="I86" s="1">
        <f t="shared" si="0"/>
        <v>62.400000000000233</v>
      </c>
      <c r="J86" s="1">
        <f t="shared" si="1"/>
        <v>20.800000000000079</v>
      </c>
    </row>
    <row r="87" spans="1:12">
      <c r="A87" s="4">
        <v>44354</v>
      </c>
      <c r="B87" s="1" t="s">
        <v>27</v>
      </c>
      <c r="C87" s="1">
        <v>1</v>
      </c>
      <c r="D87" s="1" t="s">
        <v>167</v>
      </c>
      <c r="E87" s="1" t="s">
        <v>125</v>
      </c>
      <c r="F87" s="1">
        <v>1</v>
      </c>
      <c r="G87" s="1">
        <v>2.2395999999999998</v>
      </c>
      <c r="H87" s="1">
        <v>2.2389000000000001</v>
      </c>
      <c r="I87" s="1">
        <f t="shared" si="0"/>
        <v>0.69999999999970086</v>
      </c>
      <c r="J87" s="1">
        <f t="shared" si="1"/>
        <v>0.69999999999970086</v>
      </c>
    </row>
    <row r="88" spans="1:12">
      <c r="A88" s="4">
        <v>44354</v>
      </c>
      <c r="B88" s="1" t="s">
        <v>27</v>
      </c>
      <c r="C88" s="1">
        <v>3</v>
      </c>
      <c r="D88" s="1" t="s">
        <v>163</v>
      </c>
      <c r="E88" s="1" t="s">
        <v>178</v>
      </c>
      <c r="F88" s="1">
        <v>5</v>
      </c>
      <c r="G88" s="1">
        <v>2.2515999999999998</v>
      </c>
      <c r="H88" s="1">
        <v>2.1855000000000002</v>
      </c>
      <c r="I88" s="1">
        <f t="shared" si="0"/>
        <v>66.099999999999596</v>
      </c>
      <c r="J88" s="1">
        <f t="shared" si="1"/>
        <v>13.219999999999919</v>
      </c>
      <c r="L88" s="1" t="s">
        <v>180</v>
      </c>
    </row>
    <row r="89" spans="1:12">
      <c r="A89" s="4">
        <v>44354</v>
      </c>
      <c r="B89" s="1" t="s">
        <v>27</v>
      </c>
      <c r="C89" s="1">
        <v>3</v>
      </c>
      <c r="D89" s="1" t="s">
        <v>164</v>
      </c>
      <c r="E89" s="1" t="s">
        <v>177</v>
      </c>
      <c r="F89" s="1">
        <v>1</v>
      </c>
      <c r="G89" s="1">
        <v>2.3321000000000001</v>
      </c>
      <c r="H89" s="1">
        <v>2.3195999999999999</v>
      </c>
      <c r="I89" s="1">
        <f t="shared" si="0"/>
        <v>12.500000000000178</v>
      </c>
      <c r="J89" s="1">
        <f t="shared" si="1"/>
        <v>12.500000000000178</v>
      </c>
    </row>
    <row r="90" spans="1:12">
      <c r="A90" s="4">
        <v>44354</v>
      </c>
      <c r="B90" s="1" t="s">
        <v>27</v>
      </c>
      <c r="C90" s="1">
        <v>3</v>
      </c>
      <c r="D90" s="1" t="s">
        <v>171</v>
      </c>
      <c r="E90" s="1" t="s">
        <v>177</v>
      </c>
      <c r="F90" s="1">
        <v>1</v>
      </c>
      <c r="G90" s="1">
        <v>2.4028</v>
      </c>
      <c r="H90" s="1">
        <v>2.4009</v>
      </c>
      <c r="I90" s="1">
        <f t="shared" si="0"/>
        <v>1.9000000000000128</v>
      </c>
      <c r="J90" s="1">
        <f t="shared" si="1"/>
        <v>1.9000000000000128</v>
      </c>
    </row>
    <row r="91" spans="1:12">
      <c r="A91" s="4">
        <v>44354</v>
      </c>
      <c r="B91" s="1" t="s">
        <v>27</v>
      </c>
      <c r="C91" s="1">
        <v>3</v>
      </c>
      <c r="D91" s="1" t="s">
        <v>193</v>
      </c>
      <c r="E91" s="1" t="s">
        <v>178</v>
      </c>
      <c r="F91" s="1">
        <v>3</v>
      </c>
      <c r="G91" s="1">
        <v>2.2433000000000001</v>
      </c>
      <c r="H91" s="1">
        <v>2.2328000000000001</v>
      </c>
      <c r="I91" s="1">
        <f t="shared" si="0"/>
        <v>10.499999999999954</v>
      </c>
      <c r="J91" s="1">
        <f t="shared" si="1"/>
        <v>3.4999999999999845</v>
      </c>
    </row>
    <row r="92" spans="1:12">
      <c r="A92" s="4">
        <v>44354</v>
      </c>
      <c r="B92" s="1" t="s">
        <v>27</v>
      </c>
      <c r="C92" s="1">
        <v>4</v>
      </c>
      <c r="D92" s="1" t="s">
        <v>163</v>
      </c>
      <c r="E92" s="1" t="s">
        <v>178</v>
      </c>
      <c r="F92" s="1">
        <v>2</v>
      </c>
      <c r="G92" s="1">
        <v>2.2604000000000002</v>
      </c>
      <c r="H92" s="1">
        <v>2.2216999999999998</v>
      </c>
      <c r="I92" s="1">
        <f t="shared" si="0"/>
        <v>38.700000000000401</v>
      </c>
      <c r="J92" s="1">
        <f t="shared" si="1"/>
        <v>19.3500000000002</v>
      </c>
    </row>
    <row r="93" spans="1:12">
      <c r="A93" s="4">
        <v>44354</v>
      </c>
      <c r="B93" s="1" t="s">
        <v>27</v>
      </c>
      <c r="C93" s="1">
        <v>4</v>
      </c>
      <c r="D93" s="1" t="s">
        <v>164</v>
      </c>
      <c r="E93" s="1" t="s">
        <v>178</v>
      </c>
      <c r="F93" s="1">
        <v>1</v>
      </c>
      <c r="G93" s="1">
        <v>2.2187999999999999</v>
      </c>
      <c r="H93" s="1">
        <v>2.2162999999999999</v>
      </c>
      <c r="I93" s="1">
        <f t="shared" si="0"/>
        <v>2.4999999999999467</v>
      </c>
      <c r="J93" s="1">
        <f t="shared" si="1"/>
        <v>2.4999999999999467</v>
      </c>
      <c r="L93" s="1" t="s">
        <v>181</v>
      </c>
    </row>
    <row r="94" spans="1:12">
      <c r="A94" s="4">
        <v>44354</v>
      </c>
      <c r="B94" s="1" t="s">
        <v>27</v>
      </c>
      <c r="C94" s="1">
        <v>5</v>
      </c>
      <c r="D94" s="1" t="s">
        <v>160</v>
      </c>
      <c r="E94" s="1" t="s">
        <v>178</v>
      </c>
      <c r="F94" s="1">
        <v>3</v>
      </c>
      <c r="G94" s="1">
        <v>2.2639999999999998</v>
      </c>
      <c r="H94" s="1">
        <v>2.2313000000000001</v>
      </c>
      <c r="I94" s="1">
        <f t="shared" si="0"/>
        <v>32.699999999999733</v>
      </c>
      <c r="J94" s="1">
        <f t="shared" si="1"/>
        <v>10.899999999999912</v>
      </c>
    </row>
    <row r="95" spans="1:12">
      <c r="A95" s="4">
        <v>44354</v>
      </c>
      <c r="B95" s="1" t="s">
        <v>27</v>
      </c>
      <c r="C95" s="1">
        <v>5</v>
      </c>
      <c r="D95" s="1" t="s">
        <v>158</v>
      </c>
      <c r="E95" s="1" t="s">
        <v>177</v>
      </c>
      <c r="F95" s="1">
        <v>12</v>
      </c>
      <c r="G95" s="1">
        <v>2.3477000000000001</v>
      </c>
      <c r="H95" s="1">
        <v>2.3411</v>
      </c>
      <c r="I95" s="1">
        <f t="shared" si="0"/>
        <v>6.6000000000001613</v>
      </c>
      <c r="J95" s="1">
        <f t="shared" si="1"/>
        <v>0.55000000000001348</v>
      </c>
    </row>
    <row r="96" spans="1:12">
      <c r="A96" s="4">
        <v>44354</v>
      </c>
      <c r="B96" s="1" t="s">
        <v>27</v>
      </c>
      <c r="C96" s="1">
        <v>5</v>
      </c>
      <c r="D96" s="1" t="s">
        <v>171</v>
      </c>
      <c r="E96" s="1" t="s">
        <v>177</v>
      </c>
      <c r="F96" s="1">
        <v>1</v>
      </c>
      <c r="G96" s="1">
        <v>2.2334000000000001</v>
      </c>
      <c r="H96" s="1">
        <v>2.2320000000000002</v>
      </c>
      <c r="I96" s="1">
        <f t="shared" si="0"/>
        <v>1.3999999999998458</v>
      </c>
      <c r="J96" s="1">
        <f t="shared" si="1"/>
        <v>1.3999999999998458</v>
      </c>
    </row>
    <row r="97" spans="1:12">
      <c r="A97" s="4">
        <v>44354</v>
      </c>
      <c r="B97" s="1" t="s">
        <v>27</v>
      </c>
      <c r="C97" s="1">
        <v>5</v>
      </c>
      <c r="D97" s="1" t="s">
        <v>166</v>
      </c>
      <c r="E97" s="1" t="s">
        <v>178</v>
      </c>
      <c r="F97" s="1">
        <v>1</v>
      </c>
      <c r="G97" s="1">
        <v>2.2019000000000002</v>
      </c>
      <c r="H97" s="1">
        <v>2.1953</v>
      </c>
      <c r="I97" s="1">
        <f t="shared" si="0"/>
        <v>6.6000000000001613</v>
      </c>
      <c r="J97" s="1">
        <f t="shared" si="1"/>
        <v>6.6000000000001613</v>
      </c>
      <c r="L97" s="1" t="s">
        <v>182</v>
      </c>
    </row>
    <row r="98" spans="1:12">
      <c r="A98" s="4">
        <v>44354</v>
      </c>
      <c r="B98" s="1" t="s">
        <v>27</v>
      </c>
      <c r="C98" s="1">
        <v>6</v>
      </c>
      <c r="D98" s="1" t="s">
        <v>183</v>
      </c>
      <c r="E98" s="1" t="s">
        <v>177</v>
      </c>
      <c r="F98" s="1">
        <v>1</v>
      </c>
      <c r="G98" s="1">
        <v>2.3693</v>
      </c>
      <c r="H98" s="1">
        <v>2.3645</v>
      </c>
      <c r="I98" s="1">
        <f t="shared" si="0"/>
        <v>4.7999999999999154</v>
      </c>
      <c r="J98" s="1">
        <f t="shared" si="1"/>
        <v>4.7999999999999154</v>
      </c>
      <c r="L98" s="1" t="s">
        <v>184</v>
      </c>
    </row>
    <row r="99" spans="1:12">
      <c r="A99" s="4">
        <v>44368</v>
      </c>
      <c r="B99" s="1" t="s">
        <v>40</v>
      </c>
      <c r="C99" s="1">
        <v>1</v>
      </c>
      <c r="D99" s="1" t="s">
        <v>163</v>
      </c>
      <c r="E99" s="1" t="s">
        <v>178</v>
      </c>
      <c r="F99" s="1">
        <v>3</v>
      </c>
      <c r="G99" s="1">
        <v>2.4033000000000002</v>
      </c>
      <c r="H99" s="1">
        <v>2.286</v>
      </c>
      <c r="I99" s="1">
        <f t="shared" si="0"/>
        <v>117.30000000000018</v>
      </c>
      <c r="J99" s="1">
        <f t="shared" si="1"/>
        <v>39.100000000000058</v>
      </c>
      <c r="L99" s="1" t="s">
        <v>179</v>
      </c>
    </row>
    <row r="100" spans="1:12">
      <c r="A100" s="4">
        <v>44368</v>
      </c>
      <c r="B100" s="1" t="s">
        <v>40</v>
      </c>
      <c r="C100" s="1">
        <v>1</v>
      </c>
      <c r="D100" s="1" t="s">
        <v>152</v>
      </c>
      <c r="E100" s="1" t="s">
        <v>177</v>
      </c>
      <c r="F100" s="1">
        <v>1</v>
      </c>
      <c r="G100" s="1">
        <v>2.2311999999999999</v>
      </c>
      <c r="H100" s="1">
        <v>2.1829999999999998</v>
      </c>
      <c r="I100" s="1">
        <f t="shared" si="0"/>
        <v>48.200000000000017</v>
      </c>
      <c r="J100" s="1">
        <f t="shared" si="1"/>
        <v>48.200000000000017</v>
      </c>
    </row>
    <row r="101" spans="1:12">
      <c r="A101" s="4">
        <v>44368</v>
      </c>
      <c r="B101" s="1" t="s">
        <v>40</v>
      </c>
      <c r="C101" s="1">
        <v>1</v>
      </c>
      <c r="D101" s="1" t="s">
        <v>173</v>
      </c>
      <c r="E101" s="1" t="s">
        <v>178</v>
      </c>
      <c r="F101" s="1">
        <v>1</v>
      </c>
      <c r="G101" s="1">
        <v>2.2075999999999998</v>
      </c>
      <c r="H101" s="1">
        <v>2.1846999999999999</v>
      </c>
      <c r="I101" s="1">
        <f t="shared" si="0"/>
        <v>22.89999999999992</v>
      </c>
      <c r="J101" s="1">
        <f t="shared" si="1"/>
        <v>22.89999999999992</v>
      </c>
    </row>
    <row r="102" spans="1:12">
      <c r="A102" s="4">
        <v>44368</v>
      </c>
      <c r="B102" s="1" t="s">
        <v>40</v>
      </c>
      <c r="C102" s="1">
        <v>2</v>
      </c>
      <c r="D102" s="1" t="s">
        <v>164</v>
      </c>
      <c r="E102" s="1" t="s">
        <v>177</v>
      </c>
      <c r="F102" s="1">
        <v>1</v>
      </c>
      <c r="G102" s="1">
        <v>2.2759</v>
      </c>
      <c r="H102" s="1">
        <v>2.2749000000000001</v>
      </c>
      <c r="I102" s="1">
        <f t="shared" si="0"/>
        <v>0.99999999999988987</v>
      </c>
      <c r="J102" s="1">
        <f t="shared" si="1"/>
        <v>0.99999999999988987</v>
      </c>
    </row>
    <row r="103" spans="1:12">
      <c r="A103" s="4">
        <v>44368</v>
      </c>
      <c r="B103" s="1" t="s">
        <v>40</v>
      </c>
      <c r="C103" s="1">
        <v>3</v>
      </c>
      <c r="D103" s="1" t="s">
        <v>154</v>
      </c>
      <c r="E103" s="1" t="s">
        <v>177</v>
      </c>
      <c r="F103" s="1">
        <v>3</v>
      </c>
      <c r="G103" s="1">
        <v>2.2174</v>
      </c>
      <c r="H103" s="1">
        <v>2.2155999999999998</v>
      </c>
      <c r="I103" s="1">
        <f t="shared" si="0"/>
        <v>1.8000000000002458</v>
      </c>
      <c r="J103" s="1">
        <f t="shared" si="1"/>
        <v>0.60000000000008191</v>
      </c>
    </row>
    <row r="104" spans="1:12">
      <c r="A104" s="4">
        <v>44368</v>
      </c>
      <c r="B104" s="1" t="s">
        <v>40</v>
      </c>
      <c r="C104" s="1">
        <v>3</v>
      </c>
      <c r="D104" s="1" t="s">
        <v>185</v>
      </c>
      <c r="E104" s="1" t="s">
        <v>178</v>
      </c>
      <c r="F104" s="1">
        <v>1</v>
      </c>
      <c r="G104" s="1">
        <v>2.2578</v>
      </c>
      <c r="H104" s="1">
        <v>2.2479</v>
      </c>
      <c r="I104" s="1">
        <f t="shared" si="0"/>
        <v>9.9000000000000199</v>
      </c>
      <c r="J104" s="1">
        <f t="shared" si="1"/>
        <v>9.9000000000000199</v>
      </c>
    </row>
    <row r="105" spans="1:12">
      <c r="A105" s="4">
        <v>44368</v>
      </c>
      <c r="B105" s="1" t="s">
        <v>40</v>
      </c>
      <c r="C105" s="1">
        <v>4</v>
      </c>
      <c r="D105" s="1" t="s">
        <v>158</v>
      </c>
      <c r="E105" s="1" t="s">
        <v>177</v>
      </c>
      <c r="F105" s="1">
        <v>1</v>
      </c>
      <c r="G105" s="1">
        <v>2.2004000000000001</v>
      </c>
      <c r="H105" s="1">
        <v>2.1977000000000002</v>
      </c>
      <c r="I105" s="1">
        <f t="shared" si="0"/>
        <v>2.6999999999999247</v>
      </c>
      <c r="J105" s="1">
        <f t="shared" si="1"/>
        <v>2.6999999999999247</v>
      </c>
    </row>
    <row r="106" spans="1:12">
      <c r="A106" s="4">
        <v>44368</v>
      </c>
      <c r="B106" s="1" t="s">
        <v>40</v>
      </c>
      <c r="C106" s="1">
        <v>5</v>
      </c>
      <c r="D106" s="1" t="s">
        <v>158</v>
      </c>
      <c r="E106" s="1" t="s">
        <v>177</v>
      </c>
      <c r="F106" s="1">
        <v>1</v>
      </c>
      <c r="G106" s="1">
        <v>2.2002000000000002</v>
      </c>
      <c r="H106" s="1">
        <v>2.1480000000000001</v>
      </c>
      <c r="I106" s="1">
        <f t="shared" si="0"/>
        <v>52.200000000000024</v>
      </c>
      <c r="J106" s="1">
        <f t="shared" si="1"/>
        <v>52.200000000000024</v>
      </c>
    </row>
    <row r="107" spans="1:12">
      <c r="A107" s="4">
        <v>44368</v>
      </c>
      <c r="B107" s="1" t="s">
        <v>40</v>
      </c>
      <c r="C107" s="1">
        <v>5</v>
      </c>
      <c r="D107" s="1" t="s">
        <v>154</v>
      </c>
      <c r="E107" s="1" t="s">
        <v>177</v>
      </c>
      <c r="F107" s="1">
        <v>1</v>
      </c>
      <c r="G107" s="1">
        <v>2.2827999999999999</v>
      </c>
      <c r="H107" s="1">
        <v>2.2808999999999999</v>
      </c>
      <c r="I107" s="1">
        <f t="shared" si="0"/>
        <v>1.9000000000000128</v>
      </c>
      <c r="J107" s="1">
        <f t="shared" si="1"/>
        <v>1.9000000000000128</v>
      </c>
    </row>
    <row r="108" spans="1:12">
      <c r="A108" s="4">
        <v>44368</v>
      </c>
      <c r="B108" s="1" t="s">
        <v>40</v>
      </c>
      <c r="C108" s="1">
        <v>5</v>
      </c>
      <c r="D108" s="1" t="s">
        <v>164</v>
      </c>
      <c r="E108" s="1" t="s">
        <v>177</v>
      </c>
      <c r="F108" s="1">
        <v>1</v>
      </c>
      <c r="G108" s="1">
        <v>2.3572000000000002</v>
      </c>
      <c r="H108" s="1">
        <v>2.3565</v>
      </c>
      <c r="I108" s="1">
        <f t="shared" si="0"/>
        <v>0.70000000000014495</v>
      </c>
      <c r="J108" s="1">
        <f t="shared" si="1"/>
        <v>0.70000000000014495</v>
      </c>
    </row>
    <row r="109" spans="1:12">
      <c r="A109" s="2">
        <v>44361</v>
      </c>
      <c r="B109" s="1" t="s">
        <v>41</v>
      </c>
      <c r="C109" s="1">
        <v>1</v>
      </c>
      <c r="D109" s="1" t="s">
        <v>163</v>
      </c>
      <c r="E109" s="1" t="s">
        <v>178</v>
      </c>
      <c r="F109" s="1">
        <v>1</v>
      </c>
      <c r="G109" s="1">
        <v>2.3187000000000002</v>
      </c>
      <c r="H109" s="1">
        <v>2.3016999999999999</v>
      </c>
      <c r="I109" s="1">
        <f t="shared" si="0"/>
        <v>17.000000000000348</v>
      </c>
      <c r="J109" s="1">
        <f t="shared" si="1"/>
        <v>17.000000000000348</v>
      </c>
    </row>
    <row r="110" spans="1:12">
      <c r="A110" s="2">
        <v>44361</v>
      </c>
      <c r="B110" s="1" t="s">
        <v>41</v>
      </c>
      <c r="C110" s="1">
        <v>2</v>
      </c>
      <c r="D110" s="1" t="s">
        <v>163</v>
      </c>
      <c r="E110" s="1" t="s">
        <v>178</v>
      </c>
      <c r="F110" s="1">
        <v>1</v>
      </c>
      <c r="G110" s="1">
        <v>2.2383000000000002</v>
      </c>
      <c r="H110" s="1">
        <v>2.2362000000000002</v>
      </c>
      <c r="I110" s="1">
        <f t="shared" si="0"/>
        <v>2.0999999999999908</v>
      </c>
      <c r="J110" s="1">
        <f t="shared" si="1"/>
        <v>2.0999999999999908</v>
      </c>
    </row>
    <row r="111" spans="1:12">
      <c r="A111" s="2">
        <v>44361</v>
      </c>
      <c r="B111" s="1" t="s">
        <v>41</v>
      </c>
      <c r="C111" s="1">
        <v>2</v>
      </c>
      <c r="D111" s="1" t="s">
        <v>173</v>
      </c>
      <c r="E111" s="1" t="s">
        <v>178</v>
      </c>
      <c r="F111" s="1">
        <v>1</v>
      </c>
      <c r="G111" s="1">
        <v>2.1974999999999998</v>
      </c>
      <c r="H111" s="1">
        <v>2.1926999999999999</v>
      </c>
      <c r="I111" s="1">
        <f t="shared" si="0"/>
        <v>4.7999999999999154</v>
      </c>
      <c r="J111" s="1">
        <f t="shared" si="1"/>
        <v>4.7999999999999154</v>
      </c>
    </row>
    <row r="112" spans="1:12">
      <c r="A112" s="2">
        <v>44361</v>
      </c>
      <c r="B112" s="1" t="s">
        <v>41</v>
      </c>
      <c r="C112" s="1">
        <v>2</v>
      </c>
      <c r="D112" s="1" t="s">
        <v>186</v>
      </c>
      <c r="E112" s="1" t="s">
        <v>178</v>
      </c>
      <c r="F112" s="1">
        <v>1</v>
      </c>
      <c r="G112" s="1">
        <v>2.2652000000000001</v>
      </c>
      <c r="H112" s="1">
        <v>2.2585000000000002</v>
      </c>
      <c r="I112" s="1">
        <f t="shared" si="0"/>
        <v>6.6999999999999282</v>
      </c>
      <c r="J112" s="1">
        <f t="shared" si="1"/>
        <v>6.6999999999999282</v>
      </c>
    </row>
    <row r="113" spans="1:11">
      <c r="A113" s="2">
        <v>44361</v>
      </c>
      <c r="B113" s="1" t="s">
        <v>41</v>
      </c>
      <c r="C113" s="1">
        <v>3</v>
      </c>
      <c r="D113" s="1" t="s">
        <v>157</v>
      </c>
      <c r="E113" s="1" t="s">
        <v>177</v>
      </c>
      <c r="F113" s="1">
        <v>3</v>
      </c>
      <c r="G113" s="1">
        <v>2.3772000000000002</v>
      </c>
      <c r="H113" s="1">
        <v>2.306</v>
      </c>
      <c r="I113" s="1">
        <f t="shared" si="0"/>
        <v>71.200000000000159</v>
      </c>
      <c r="J113" s="1">
        <f t="shared" si="1"/>
        <v>23.733333333333388</v>
      </c>
    </row>
    <row r="114" spans="1:11">
      <c r="A114" s="2">
        <v>44361</v>
      </c>
      <c r="B114" s="1" t="s">
        <v>41</v>
      </c>
      <c r="C114" s="1">
        <v>4</v>
      </c>
      <c r="D114" s="1" t="s">
        <v>171</v>
      </c>
      <c r="E114" s="1" t="s">
        <v>177</v>
      </c>
      <c r="F114" s="1">
        <v>1</v>
      </c>
      <c r="G114" s="1">
        <v>2.2305000000000001</v>
      </c>
      <c r="H114" s="1">
        <v>2.2216</v>
      </c>
      <c r="I114" s="1">
        <f t="shared" si="0"/>
        <v>8.90000000000013</v>
      </c>
      <c r="J114" s="1">
        <f t="shared" si="1"/>
        <v>8.90000000000013</v>
      </c>
    </row>
    <row r="115" spans="1:11">
      <c r="A115" s="2">
        <v>44361</v>
      </c>
      <c r="B115" s="1" t="s">
        <v>41</v>
      </c>
      <c r="C115" s="1">
        <v>4</v>
      </c>
      <c r="D115" s="1" t="s">
        <v>186</v>
      </c>
      <c r="E115" s="1" t="s">
        <v>178</v>
      </c>
      <c r="F115" s="1">
        <v>1</v>
      </c>
      <c r="G115" s="1">
        <v>2.2061000000000002</v>
      </c>
      <c r="H115" s="1">
        <v>2.2017000000000002</v>
      </c>
      <c r="I115" s="1">
        <f t="shared" si="0"/>
        <v>4.3999999999999595</v>
      </c>
      <c r="J115" s="1">
        <f t="shared" si="1"/>
        <v>4.3999999999999595</v>
      </c>
    </row>
    <row r="116" spans="1:11">
      <c r="A116" s="2">
        <v>44361</v>
      </c>
      <c r="B116" s="1" t="s">
        <v>41</v>
      </c>
      <c r="C116" s="1">
        <v>4</v>
      </c>
      <c r="D116" s="1" t="s">
        <v>193</v>
      </c>
      <c r="E116" s="1" t="s">
        <v>178</v>
      </c>
      <c r="F116" s="1">
        <v>1</v>
      </c>
      <c r="G116" s="1">
        <v>2.1654</v>
      </c>
      <c r="H116" s="1">
        <v>2.1625000000000001</v>
      </c>
      <c r="I116" s="1">
        <f t="shared" si="0"/>
        <v>2.8999999999999027</v>
      </c>
      <c r="J116" s="1">
        <f t="shared" si="1"/>
        <v>2.8999999999999027</v>
      </c>
    </row>
    <row r="117" spans="1:11">
      <c r="A117" s="2">
        <v>44361</v>
      </c>
      <c r="B117" s="1" t="s">
        <v>41</v>
      </c>
      <c r="C117" s="1">
        <v>5</v>
      </c>
      <c r="D117" s="1" t="s">
        <v>152</v>
      </c>
      <c r="E117" s="1" t="s">
        <v>177</v>
      </c>
      <c r="F117" s="1">
        <v>1</v>
      </c>
      <c r="G117" s="1">
        <v>2.2507000000000001</v>
      </c>
      <c r="H117" s="1">
        <v>2.2084000000000001</v>
      </c>
      <c r="I117" s="1">
        <f t="shared" si="0"/>
        <v>42.300000000000004</v>
      </c>
      <c r="J117" s="1">
        <f t="shared" si="1"/>
        <v>42.300000000000004</v>
      </c>
    </row>
    <row r="118" spans="1:11">
      <c r="A118" s="2">
        <v>44361</v>
      </c>
      <c r="B118" s="1" t="s">
        <v>41</v>
      </c>
      <c r="C118" s="1">
        <v>5</v>
      </c>
      <c r="D118" s="1" t="s">
        <v>163</v>
      </c>
      <c r="E118" s="1" t="s">
        <v>178</v>
      </c>
      <c r="F118" s="1">
        <v>1</v>
      </c>
      <c r="G118" s="1">
        <v>2.2488000000000001</v>
      </c>
      <c r="H118" s="1">
        <v>2.2372000000000001</v>
      </c>
      <c r="I118" s="1">
        <f t="shared" si="0"/>
        <v>11.600000000000055</v>
      </c>
      <c r="J118" s="1">
        <f t="shared" si="1"/>
        <v>11.600000000000055</v>
      </c>
    </row>
    <row r="119" spans="1:11">
      <c r="A119" s="2">
        <v>44361</v>
      </c>
      <c r="B119" s="1" t="s">
        <v>41</v>
      </c>
      <c r="C119" s="1">
        <v>5</v>
      </c>
      <c r="D119" s="1" t="s">
        <v>173</v>
      </c>
      <c r="E119" s="1" t="s">
        <v>178</v>
      </c>
      <c r="F119" s="1">
        <v>1</v>
      </c>
      <c r="G119" s="1">
        <v>2.1949999999999998</v>
      </c>
      <c r="H119" s="1">
        <v>2.1800999999999999</v>
      </c>
      <c r="I119" s="1">
        <f t="shared" si="0"/>
        <v>14.899999999999913</v>
      </c>
      <c r="J119" s="1">
        <f t="shared" si="1"/>
        <v>14.899999999999913</v>
      </c>
    </row>
    <row r="120" spans="1:11">
      <c r="A120" s="2">
        <v>44361</v>
      </c>
      <c r="B120" s="1" t="s">
        <v>41</v>
      </c>
      <c r="C120" s="1">
        <v>6</v>
      </c>
      <c r="D120" s="1" t="s">
        <v>160</v>
      </c>
      <c r="E120" s="1" t="s">
        <v>178</v>
      </c>
      <c r="F120" s="1">
        <v>1</v>
      </c>
      <c r="G120" s="1">
        <v>2.4773999999999998</v>
      </c>
      <c r="H120" s="1">
        <v>2.2216</v>
      </c>
      <c r="I120" s="1">
        <f t="shared" si="0"/>
        <v>255.79999999999981</v>
      </c>
      <c r="J120" s="1">
        <f t="shared" si="1"/>
        <v>255.79999999999981</v>
      </c>
    </row>
    <row r="121" spans="1:11">
      <c r="A121" s="4">
        <v>44356</v>
      </c>
      <c r="B121" s="1" t="s">
        <v>29</v>
      </c>
      <c r="C121" s="1">
        <v>1</v>
      </c>
      <c r="D121" s="1" t="s">
        <v>160</v>
      </c>
      <c r="E121" s="1" t="s">
        <v>178</v>
      </c>
      <c r="F121" s="1">
        <v>1</v>
      </c>
      <c r="G121" s="1">
        <v>2.7227000000000001</v>
      </c>
      <c r="H121" s="1">
        <v>2.3616999999999999</v>
      </c>
      <c r="I121" s="1">
        <f t="shared" si="0"/>
        <v>361.00000000000023</v>
      </c>
      <c r="J121" s="1">
        <f t="shared" si="1"/>
        <v>361.00000000000023</v>
      </c>
      <c r="K121" s="1" t="s">
        <v>179</v>
      </c>
    </row>
    <row r="122" spans="1:11">
      <c r="A122" s="4">
        <v>44356</v>
      </c>
      <c r="B122" s="1" t="s">
        <v>29</v>
      </c>
      <c r="C122" s="1">
        <v>1</v>
      </c>
      <c r="D122" s="1" t="s">
        <v>163</v>
      </c>
      <c r="E122" s="1" t="s">
        <v>177</v>
      </c>
      <c r="F122" s="1">
        <v>1</v>
      </c>
      <c r="G122" s="1">
        <v>2.3792</v>
      </c>
      <c r="H122" s="1">
        <v>2.3416000000000001</v>
      </c>
      <c r="I122" s="1">
        <f t="shared" si="0"/>
        <v>37.599999999999852</v>
      </c>
      <c r="J122" s="1">
        <f t="shared" si="1"/>
        <v>37.599999999999852</v>
      </c>
    </row>
    <row r="123" spans="1:11">
      <c r="A123" s="4">
        <v>44356</v>
      </c>
      <c r="B123" s="1" t="s">
        <v>29</v>
      </c>
      <c r="C123" s="1">
        <v>1</v>
      </c>
      <c r="D123" s="1" t="s">
        <v>157</v>
      </c>
      <c r="E123" s="1" t="s">
        <v>177</v>
      </c>
      <c r="F123" s="1">
        <v>3</v>
      </c>
      <c r="G123" s="1">
        <v>2.2361</v>
      </c>
      <c r="H123" s="1">
        <v>2.1937000000000002</v>
      </c>
      <c r="I123" s="1">
        <f t="shared" si="0"/>
        <v>42.399999999999771</v>
      </c>
      <c r="J123" s="1">
        <f t="shared" si="1"/>
        <v>14.133333333333256</v>
      </c>
    </row>
    <row r="124" spans="1:11">
      <c r="A124" s="4">
        <v>44356</v>
      </c>
      <c r="B124" s="1" t="s">
        <v>29</v>
      </c>
      <c r="C124" s="1">
        <v>2</v>
      </c>
      <c r="D124" s="1" t="s">
        <v>157</v>
      </c>
      <c r="E124" s="1" t="s">
        <v>177</v>
      </c>
      <c r="F124" s="1">
        <v>1</v>
      </c>
      <c r="G124" s="1">
        <v>2.2313999999999998</v>
      </c>
      <c r="H124" s="1">
        <v>2.2170000000000001</v>
      </c>
      <c r="I124" s="1">
        <f t="shared" si="0"/>
        <v>14.399999999999746</v>
      </c>
      <c r="J124" s="1">
        <f t="shared" si="1"/>
        <v>14.399999999999746</v>
      </c>
    </row>
    <row r="125" spans="1:11">
      <c r="A125" s="4">
        <v>44356</v>
      </c>
      <c r="B125" s="1" t="s">
        <v>29</v>
      </c>
      <c r="C125" s="1">
        <v>3</v>
      </c>
      <c r="D125" s="1" t="s">
        <v>157</v>
      </c>
      <c r="E125" s="1" t="s">
        <v>177</v>
      </c>
      <c r="F125" s="1">
        <v>4</v>
      </c>
      <c r="G125" s="1">
        <v>2.3772000000000002</v>
      </c>
      <c r="H125" s="1">
        <v>2.2494000000000001</v>
      </c>
      <c r="I125" s="1">
        <f t="shared" si="0"/>
        <v>127.80000000000014</v>
      </c>
      <c r="J125" s="1">
        <f t="shared" si="1"/>
        <v>31.950000000000035</v>
      </c>
    </row>
    <row r="126" spans="1:11">
      <c r="A126" s="4">
        <v>44356</v>
      </c>
      <c r="B126" s="1" t="s">
        <v>29</v>
      </c>
      <c r="C126" s="1">
        <v>3</v>
      </c>
      <c r="D126" s="1" t="s">
        <v>163</v>
      </c>
      <c r="E126" s="1" t="s">
        <v>178</v>
      </c>
      <c r="F126" s="1">
        <v>1</v>
      </c>
      <c r="G126" s="1">
        <v>2.2021000000000002</v>
      </c>
      <c r="H126" s="1">
        <v>2.1778</v>
      </c>
      <c r="I126" s="1">
        <f t="shared" si="0"/>
        <v>24.30000000000021</v>
      </c>
      <c r="J126" s="1">
        <f t="shared" si="1"/>
        <v>24.30000000000021</v>
      </c>
    </row>
    <row r="127" spans="1:11">
      <c r="A127" s="4">
        <v>44356</v>
      </c>
      <c r="B127" s="1" t="s">
        <v>29</v>
      </c>
      <c r="C127" s="1">
        <v>3</v>
      </c>
      <c r="D127" s="1" t="s">
        <v>158</v>
      </c>
      <c r="E127" s="1" t="s">
        <v>177</v>
      </c>
      <c r="F127" s="1">
        <v>1</v>
      </c>
      <c r="G127" s="1">
        <v>2.2006000000000001</v>
      </c>
      <c r="H127" s="1">
        <v>2.1991999999999998</v>
      </c>
      <c r="I127" s="1">
        <f t="shared" si="0"/>
        <v>1.4000000000002899</v>
      </c>
      <c r="J127" s="1">
        <f t="shared" si="1"/>
        <v>1.4000000000002899</v>
      </c>
    </row>
    <row r="128" spans="1:11">
      <c r="A128" s="4">
        <v>44356</v>
      </c>
      <c r="B128" s="1" t="s">
        <v>29</v>
      </c>
      <c r="C128" s="1">
        <v>4</v>
      </c>
      <c r="D128" s="1" t="s">
        <v>157</v>
      </c>
      <c r="E128" s="1" t="s">
        <v>177</v>
      </c>
      <c r="F128" s="1">
        <v>2</v>
      </c>
      <c r="G128" s="1">
        <v>2.2027000000000001</v>
      </c>
      <c r="H128" s="1">
        <v>2.1718999999999999</v>
      </c>
      <c r="I128" s="1">
        <f t="shared" si="0"/>
        <v>30.800000000000161</v>
      </c>
      <c r="J128" s="1">
        <f t="shared" si="1"/>
        <v>15.40000000000008</v>
      </c>
    </row>
    <row r="129" spans="1:11">
      <c r="A129" s="4">
        <v>44356</v>
      </c>
      <c r="B129" s="1" t="s">
        <v>29</v>
      </c>
      <c r="C129" s="1">
        <v>4</v>
      </c>
      <c r="D129" s="1" t="s">
        <v>164</v>
      </c>
      <c r="E129" s="1" t="s">
        <v>177</v>
      </c>
      <c r="F129" s="1">
        <v>1</v>
      </c>
      <c r="G129" s="1">
        <v>2.2376999999999998</v>
      </c>
      <c r="H129" s="1">
        <v>2.2200000000000002</v>
      </c>
      <c r="I129" s="1">
        <f t="shared" si="0"/>
        <v>17.699999999999605</v>
      </c>
      <c r="J129" s="1">
        <f t="shared" si="1"/>
        <v>17.699999999999605</v>
      </c>
    </row>
    <row r="130" spans="1:11">
      <c r="A130" s="4">
        <v>44356</v>
      </c>
      <c r="B130" s="1" t="s">
        <v>29</v>
      </c>
      <c r="C130" s="1">
        <v>4</v>
      </c>
      <c r="D130" s="1" t="s">
        <v>152</v>
      </c>
      <c r="E130" s="1" t="s">
        <v>178</v>
      </c>
      <c r="F130" s="1">
        <v>1</v>
      </c>
      <c r="G130" s="1">
        <v>2.3100999999999998</v>
      </c>
      <c r="H130" s="1">
        <v>2.2997000000000001</v>
      </c>
      <c r="I130" s="1">
        <f t="shared" si="0"/>
        <v>10.399999999999743</v>
      </c>
      <c r="J130" s="1">
        <f t="shared" si="1"/>
        <v>10.399999999999743</v>
      </c>
    </row>
    <row r="131" spans="1:11">
      <c r="A131" s="4">
        <v>44356</v>
      </c>
      <c r="B131" s="1" t="s">
        <v>29</v>
      </c>
      <c r="C131" s="1">
        <v>5</v>
      </c>
      <c r="D131" s="1" t="s">
        <v>157</v>
      </c>
      <c r="E131" s="1" t="s">
        <v>177</v>
      </c>
      <c r="F131" s="1">
        <v>7</v>
      </c>
      <c r="G131" s="1">
        <v>2.2904</v>
      </c>
      <c r="H131" s="1">
        <v>2.1876000000000002</v>
      </c>
      <c r="I131" s="1">
        <f t="shared" si="0"/>
        <v>102.79999999999978</v>
      </c>
      <c r="J131" s="1">
        <f t="shared" si="1"/>
        <v>14.685714285714255</v>
      </c>
    </row>
    <row r="132" spans="1:11">
      <c r="A132" s="4">
        <v>44356</v>
      </c>
      <c r="B132" s="1" t="s">
        <v>29</v>
      </c>
      <c r="C132" s="1">
        <v>5</v>
      </c>
      <c r="D132" s="1" t="s">
        <v>160</v>
      </c>
      <c r="E132" s="1" t="s">
        <v>178</v>
      </c>
      <c r="F132" s="1">
        <v>1</v>
      </c>
      <c r="G132" s="1">
        <v>2.3974000000000002</v>
      </c>
      <c r="H132" s="1">
        <v>2.3224999999999998</v>
      </c>
      <c r="I132" s="1">
        <f t="shared" si="0"/>
        <v>74.900000000000404</v>
      </c>
      <c r="J132" s="1">
        <f t="shared" si="1"/>
        <v>74.900000000000404</v>
      </c>
      <c r="K132" s="1" t="s">
        <v>187</v>
      </c>
    </row>
    <row r="133" spans="1:11">
      <c r="A133" s="4">
        <v>44356</v>
      </c>
      <c r="B133" s="1" t="s">
        <v>29</v>
      </c>
      <c r="C133" s="1">
        <v>5</v>
      </c>
      <c r="D133" s="1" t="s">
        <v>163</v>
      </c>
      <c r="E133" s="1" t="s">
        <v>178</v>
      </c>
      <c r="F133" s="1">
        <v>2</v>
      </c>
      <c r="G133" s="1">
        <v>2.3050000000000002</v>
      </c>
      <c r="H133" s="1">
        <v>2.2650000000000001</v>
      </c>
      <c r="I133" s="1">
        <f t="shared" si="0"/>
        <v>40.000000000000036</v>
      </c>
      <c r="J133" s="1">
        <f t="shared" si="1"/>
        <v>20.000000000000018</v>
      </c>
    </row>
    <row r="134" spans="1:11">
      <c r="A134" s="4">
        <v>44356</v>
      </c>
      <c r="B134" s="1" t="s">
        <v>29</v>
      </c>
      <c r="C134" s="1">
        <v>6</v>
      </c>
      <c r="D134" s="1" t="s">
        <v>157</v>
      </c>
      <c r="E134" s="1" t="s">
        <v>177</v>
      </c>
      <c r="F134" s="1">
        <v>5</v>
      </c>
      <c r="G134" s="1">
        <v>2.4590000000000001</v>
      </c>
      <c r="H134" s="1">
        <v>2.3573</v>
      </c>
      <c r="I134" s="1">
        <f t="shared" si="0"/>
        <v>101.70000000000013</v>
      </c>
      <c r="J134" s="1">
        <f t="shared" si="1"/>
        <v>20.340000000000025</v>
      </c>
    </row>
    <row r="135" spans="1:11">
      <c r="A135" s="4">
        <v>44363</v>
      </c>
      <c r="B135" s="1" t="s">
        <v>12</v>
      </c>
      <c r="C135" s="1">
        <v>1</v>
      </c>
      <c r="D135" s="1" t="s">
        <v>163</v>
      </c>
      <c r="E135" s="1" t="s">
        <v>178</v>
      </c>
      <c r="F135" s="1">
        <v>1</v>
      </c>
      <c r="G135" s="1">
        <v>2.2176</v>
      </c>
      <c r="H135" s="1">
        <v>2.2021000000000002</v>
      </c>
      <c r="I135" s="1">
        <f t="shared" si="0"/>
        <v>15.499999999999847</v>
      </c>
      <c r="J135" s="1">
        <f t="shared" si="1"/>
        <v>15.499999999999847</v>
      </c>
    </row>
    <row r="136" spans="1:11">
      <c r="A136" s="4">
        <v>44363</v>
      </c>
      <c r="B136" s="1" t="s">
        <v>12</v>
      </c>
      <c r="C136" s="1">
        <v>1</v>
      </c>
      <c r="D136" s="1" t="s">
        <v>158</v>
      </c>
      <c r="E136" s="1" t="s">
        <v>177</v>
      </c>
      <c r="F136" s="1">
        <v>1</v>
      </c>
      <c r="G136" s="1">
        <v>2.2221000000000002</v>
      </c>
      <c r="H136" s="1">
        <v>2.2109999999999999</v>
      </c>
      <c r="I136" s="1">
        <f t="shared" si="0"/>
        <v>11.100000000000332</v>
      </c>
      <c r="J136" s="1">
        <f t="shared" si="1"/>
        <v>11.100000000000332</v>
      </c>
    </row>
    <row r="137" spans="1:11">
      <c r="A137" s="4">
        <v>44363</v>
      </c>
      <c r="B137" s="1" t="s">
        <v>12</v>
      </c>
      <c r="C137" s="1">
        <v>3</v>
      </c>
      <c r="D137" s="1" t="s">
        <v>161</v>
      </c>
      <c r="E137" s="1" t="s">
        <v>178</v>
      </c>
      <c r="F137" s="1">
        <v>1</v>
      </c>
      <c r="G137" s="1">
        <v>2.2183999999999999</v>
      </c>
      <c r="H137" s="1">
        <v>2.1482000000000001</v>
      </c>
      <c r="I137" s="1">
        <f t="shared" si="0"/>
        <v>70.199999999999818</v>
      </c>
      <c r="J137" s="1">
        <f t="shared" si="1"/>
        <v>70.199999999999818</v>
      </c>
    </row>
    <row r="138" spans="1:11">
      <c r="A138" s="4">
        <v>44363</v>
      </c>
      <c r="B138" s="1" t="s">
        <v>12</v>
      </c>
      <c r="C138" s="1">
        <v>3</v>
      </c>
      <c r="D138" s="1" t="s">
        <v>173</v>
      </c>
      <c r="E138" s="1" t="s">
        <v>178</v>
      </c>
      <c r="F138" s="1">
        <v>1</v>
      </c>
      <c r="G138" s="1">
        <v>2.2166999999999999</v>
      </c>
      <c r="H138" s="1">
        <v>2.2042999999999999</v>
      </c>
      <c r="I138" s="1">
        <f t="shared" si="0"/>
        <v>12.399999999999967</v>
      </c>
      <c r="J138" s="1">
        <f t="shared" si="1"/>
        <v>12.399999999999967</v>
      </c>
    </row>
    <row r="139" spans="1:11">
      <c r="A139" s="4">
        <v>44356</v>
      </c>
      <c r="B139" s="1" t="s">
        <v>19</v>
      </c>
      <c r="C139" s="1">
        <v>1</v>
      </c>
      <c r="D139" s="1" t="s">
        <v>160</v>
      </c>
      <c r="E139" s="1" t="s">
        <v>178</v>
      </c>
      <c r="F139" s="1">
        <v>1</v>
      </c>
      <c r="G139" s="1">
        <v>2.5383</v>
      </c>
      <c r="H139" s="1">
        <v>2.2183999999999999</v>
      </c>
      <c r="I139" s="1">
        <f t="shared" si="0"/>
        <v>319.90000000000009</v>
      </c>
      <c r="J139" s="1">
        <f t="shared" si="1"/>
        <v>319.90000000000009</v>
      </c>
    </row>
    <row r="140" spans="1:11">
      <c r="A140" s="4">
        <v>44356</v>
      </c>
      <c r="B140" s="1" t="s">
        <v>19</v>
      </c>
      <c r="C140" s="1">
        <v>2</v>
      </c>
      <c r="D140" s="1" t="s">
        <v>163</v>
      </c>
      <c r="E140" s="1" t="s">
        <v>178</v>
      </c>
      <c r="F140" s="1">
        <v>2</v>
      </c>
      <c r="G140" s="1">
        <v>2.2984</v>
      </c>
      <c r="H140" s="1">
        <v>2.2389999999999999</v>
      </c>
      <c r="I140" s="1">
        <f t="shared" si="0"/>
        <v>59.400000000000119</v>
      </c>
      <c r="J140" s="1">
        <f t="shared" si="1"/>
        <v>29.70000000000006</v>
      </c>
    </row>
    <row r="141" spans="1:11">
      <c r="A141" s="4">
        <v>44356</v>
      </c>
      <c r="B141" s="1" t="s">
        <v>19</v>
      </c>
      <c r="C141" s="1">
        <v>2</v>
      </c>
      <c r="D141" s="1" t="s">
        <v>164</v>
      </c>
      <c r="E141" s="1" t="s">
        <v>177</v>
      </c>
      <c r="F141" s="1">
        <v>1</v>
      </c>
      <c r="G141" s="1">
        <v>2.1989000000000001</v>
      </c>
      <c r="H141" s="1">
        <v>2.1856</v>
      </c>
      <c r="I141" s="1">
        <f t="shared" si="0"/>
        <v>13.30000000000009</v>
      </c>
      <c r="J141" s="1">
        <f t="shared" si="1"/>
        <v>13.30000000000009</v>
      </c>
    </row>
    <row r="142" spans="1:11">
      <c r="A142" s="4">
        <v>44356</v>
      </c>
      <c r="B142" s="1" t="s">
        <v>19</v>
      </c>
      <c r="C142" s="1">
        <v>2</v>
      </c>
      <c r="D142" s="1" t="s">
        <v>158</v>
      </c>
      <c r="E142" s="1" t="s">
        <v>177</v>
      </c>
      <c r="F142" s="1">
        <v>2</v>
      </c>
      <c r="G142" s="1">
        <v>2.3218999999999999</v>
      </c>
      <c r="H142" s="1">
        <v>2.3187000000000002</v>
      </c>
      <c r="I142" s="1">
        <f t="shared" si="0"/>
        <v>3.1999999999996476</v>
      </c>
      <c r="J142" s="1">
        <f t="shared" si="1"/>
        <v>1.5999999999998238</v>
      </c>
    </row>
    <row r="143" spans="1:11">
      <c r="A143" s="4">
        <v>44356</v>
      </c>
      <c r="B143" s="1" t="s">
        <v>19</v>
      </c>
      <c r="C143" s="1">
        <v>2</v>
      </c>
      <c r="D143" s="1" t="s">
        <v>154</v>
      </c>
      <c r="E143" s="1" t="s">
        <v>177</v>
      </c>
      <c r="F143" s="1">
        <v>1</v>
      </c>
      <c r="G143" s="1">
        <v>2.4028</v>
      </c>
      <c r="H143" s="1">
        <v>2.4003000000000001</v>
      </c>
      <c r="I143" s="1">
        <f t="shared" si="0"/>
        <v>2.4999999999999467</v>
      </c>
      <c r="J143" s="1">
        <f t="shared" si="1"/>
        <v>2.4999999999999467</v>
      </c>
    </row>
    <row r="144" spans="1:11">
      <c r="A144" s="4">
        <v>44356</v>
      </c>
      <c r="B144" s="1" t="s">
        <v>19</v>
      </c>
      <c r="C144" s="1">
        <v>2</v>
      </c>
      <c r="D144" s="1" t="s">
        <v>161</v>
      </c>
      <c r="E144" s="1" t="s">
        <v>178</v>
      </c>
      <c r="F144" s="1">
        <v>1</v>
      </c>
      <c r="G144" s="1">
        <v>2.2334999999999998</v>
      </c>
      <c r="H144" s="1">
        <v>2.2319</v>
      </c>
      <c r="I144" s="1">
        <f t="shared" si="0"/>
        <v>1.5999999999998238</v>
      </c>
      <c r="J144" s="1">
        <f t="shared" si="1"/>
        <v>1.5999999999998238</v>
      </c>
    </row>
    <row r="145" spans="1:11">
      <c r="A145" s="4">
        <v>44356</v>
      </c>
      <c r="B145" s="1" t="s">
        <v>19</v>
      </c>
      <c r="C145" s="1">
        <v>3</v>
      </c>
      <c r="D145" s="1" t="s">
        <v>163</v>
      </c>
      <c r="E145" s="1" t="s">
        <v>178</v>
      </c>
      <c r="F145" s="1">
        <v>1</v>
      </c>
      <c r="G145" s="1">
        <v>2.2553000000000001</v>
      </c>
      <c r="H145" s="1">
        <v>2.2208000000000001</v>
      </c>
      <c r="I145" s="1">
        <f t="shared" si="0"/>
        <v>34.499999999999972</v>
      </c>
      <c r="J145" s="1">
        <f t="shared" si="1"/>
        <v>34.499999999999972</v>
      </c>
    </row>
    <row r="146" spans="1:11">
      <c r="A146" s="4">
        <v>44356</v>
      </c>
      <c r="B146" s="1" t="s">
        <v>19</v>
      </c>
      <c r="C146" s="1">
        <v>3</v>
      </c>
      <c r="D146" s="1" t="s">
        <v>154</v>
      </c>
      <c r="E146" s="1" t="s">
        <v>177</v>
      </c>
      <c r="F146" s="1">
        <v>1</v>
      </c>
      <c r="G146" s="1">
        <v>2.2164999999999999</v>
      </c>
      <c r="H146" s="1">
        <v>2.2149000000000001</v>
      </c>
      <c r="I146" s="1">
        <f t="shared" si="0"/>
        <v>1.5999999999998238</v>
      </c>
      <c r="J146" s="1">
        <f t="shared" si="1"/>
        <v>1.5999999999998238</v>
      </c>
    </row>
    <row r="147" spans="1:11">
      <c r="A147" s="4">
        <v>44356</v>
      </c>
      <c r="B147" s="1" t="s">
        <v>19</v>
      </c>
      <c r="C147" s="1">
        <v>3</v>
      </c>
      <c r="D147" s="1" t="s">
        <v>161</v>
      </c>
      <c r="E147" s="1" t="s">
        <v>178</v>
      </c>
      <c r="F147" s="1">
        <v>1</v>
      </c>
      <c r="G147" s="1">
        <v>2.2326999999999999</v>
      </c>
      <c r="H147" s="1">
        <v>2.2296999999999998</v>
      </c>
      <c r="I147" s="1">
        <f t="shared" si="0"/>
        <v>3.0000000000001137</v>
      </c>
      <c r="J147" s="1">
        <f t="shared" si="1"/>
        <v>3.0000000000001137</v>
      </c>
    </row>
    <row r="148" spans="1:11">
      <c r="A148" s="4">
        <v>44356</v>
      </c>
      <c r="B148" s="1" t="s">
        <v>19</v>
      </c>
      <c r="C148" s="1">
        <v>4</v>
      </c>
      <c r="D148" s="1" t="s">
        <v>160</v>
      </c>
      <c r="E148" s="1" t="s">
        <v>178</v>
      </c>
      <c r="F148" s="1">
        <v>1</v>
      </c>
      <c r="G148" s="1">
        <v>2.3456000000000001</v>
      </c>
      <c r="H148" s="1">
        <v>2.3397000000000001</v>
      </c>
      <c r="I148" s="1">
        <f t="shared" si="0"/>
        <v>5.9000000000000163</v>
      </c>
      <c r="J148" s="1">
        <f t="shared" si="1"/>
        <v>5.9000000000000163</v>
      </c>
    </row>
    <row r="149" spans="1:11">
      <c r="A149" s="4">
        <v>44356</v>
      </c>
      <c r="B149" s="1" t="s">
        <v>19</v>
      </c>
      <c r="C149" s="1">
        <v>4</v>
      </c>
      <c r="D149" s="1" t="s">
        <v>163</v>
      </c>
      <c r="E149" s="1" t="s">
        <v>178</v>
      </c>
      <c r="F149" s="1">
        <v>1</v>
      </c>
      <c r="G149" s="1">
        <v>2.2593999999999999</v>
      </c>
      <c r="H149" s="1">
        <v>2.2320000000000002</v>
      </c>
      <c r="I149" s="1">
        <f t="shared" si="0"/>
        <v>27.399999999999647</v>
      </c>
      <c r="J149" s="1">
        <f t="shared" si="1"/>
        <v>27.399999999999647</v>
      </c>
    </row>
    <row r="150" spans="1:11">
      <c r="A150" s="4">
        <v>44356</v>
      </c>
      <c r="B150" s="1" t="s">
        <v>19</v>
      </c>
      <c r="C150" s="1">
        <v>4</v>
      </c>
      <c r="D150" s="1" t="s">
        <v>154</v>
      </c>
      <c r="E150" s="1" t="s">
        <v>177</v>
      </c>
      <c r="F150" s="1">
        <v>1</v>
      </c>
      <c r="G150" s="1">
        <v>2.1964000000000001</v>
      </c>
      <c r="H150" s="1">
        <v>2.1953999999999998</v>
      </c>
      <c r="I150" s="1">
        <f t="shared" si="0"/>
        <v>1.000000000000334</v>
      </c>
      <c r="J150" s="1">
        <f t="shared" si="1"/>
        <v>1.000000000000334</v>
      </c>
    </row>
    <row r="151" spans="1:11">
      <c r="A151" s="4">
        <v>44356</v>
      </c>
      <c r="B151" s="1" t="s">
        <v>19</v>
      </c>
      <c r="C151" s="1">
        <v>6</v>
      </c>
      <c r="D151" s="1" t="s">
        <v>171</v>
      </c>
      <c r="E151" s="1" t="s">
        <v>177</v>
      </c>
      <c r="F151" s="1">
        <v>1</v>
      </c>
      <c r="G151" s="1">
        <v>2.3645</v>
      </c>
      <c r="H151" s="1">
        <v>2.3639999999999999</v>
      </c>
      <c r="I151" s="1">
        <f t="shared" si="0"/>
        <v>0.50000000000016698</v>
      </c>
      <c r="J151" s="1">
        <f t="shared" si="1"/>
        <v>0.50000000000016698</v>
      </c>
    </row>
    <row r="152" spans="1:11">
      <c r="A152" s="4">
        <v>44370</v>
      </c>
      <c r="B152" s="1" t="s">
        <v>188</v>
      </c>
      <c r="C152" s="1">
        <v>1</v>
      </c>
      <c r="D152" s="1" t="s">
        <v>173</v>
      </c>
      <c r="E152" s="1" t="s">
        <v>178</v>
      </c>
      <c r="F152" s="1">
        <v>2</v>
      </c>
      <c r="G152" s="1">
        <v>2.1616</v>
      </c>
      <c r="H152" s="1">
        <v>2.1515</v>
      </c>
      <c r="I152" s="1">
        <f t="shared" si="0"/>
        <v>10.099999999999998</v>
      </c>
      <c r="J152" s="1">
        <f t="shared" si="1"/>
        <v>5.0499999999999989</v>
      </c>
      <c r="K152" s="1" t="s">
        <v>189</v>
      </c>
    </row>
    <row r="153" spans="1:11">
      <c r="A153" s="4">
        <v>44370</v>
      </c>
      <c r="B153" s="1" t="s">
        <v>188</v>
      </c>
      <c r="C153" s="1">
        <v>1</v>
      </c>
      <c r="D153" s="1" t="s">
        <v>186</v>
      </c>
      <c r="E153" s="1" t="s">
        <v>178</v>
      </c>
      <c r="F153" s="1">
        <v>1</v>
      </c>
      <c r="G153" s="1">
        <v>2.3422000000000001</v>
      </c>
      <c r="H153" s="1">
        <v>2.3370000000000002</v>
      </c>
      <c r="I153" s="1">
        <f t="shared" si="0"/>
        <v>5.1999999999998714</v>
      </c>
      <c r="J153" s="1">
        <f t="shared" si="1"/>
        <v>5.1999999999998714</v>
      </c>
    </row>
    <row r="154" spans="1:11">
      <c r="A154" s="4">
        <v>44370</v>
      </c>
      <c r="B154" s="1" t="s">
        <v>188</v>
      </c>
      <c r="C154" s="1">
        <v>2</v>
      </c>
      <c r="D154" s="1" t="s">
        <v>163</v>
      </c>
      <c r="E154" s="1" t="s">
        <v>178</v>
      </c>
      <c r="F154" s="1">
        <v>1</v>
      </c>
      <c r="G154" s="1">
        <v>2.2332999999999998</v>
      </c>
      <c r="H154" s="1">
        <v>2.2252999999999998</v>
      </c>
      <c r="I154" s="1">
        <f t="shared" si="0"/>
        <v>8.0000000000000071</v>
      </c>
      <c r="J154" s="1">
        <f t="shared" si="1"/>
        <v>8.0000000000000071</v>
      </c>
    </row>
    <row r="155" spans="1:11">
      <c r="A155" s="4">
        <v>44370</v>
      </c>
      <c r="B155" s="1" t="s">
        <v>188</v>
      </c>
      <c r="C155" s="1">
        <v>4</v>
      </c>
      <c r="D155" s="1" t="s">
        <v>163</v>
      </c>
      <c r="E155" s="1" t="s">
        <v>178</v>
      </c>
      <c r="F155" s="1">
        <v>1</v>
      </c>
      <c r="G155" s="1">
        <v>2.3487</v>
      </c>
      <c r="H155" s="1">
        <v>2.3458000000000001</v>
      </c>
      <c r="I155" s="1">
        <f t="shared" si="0"/>
        <v>2.8999999999999027</v>
      </c>
      <c r="J155" s="1">
        <f t="shared" si="1"/>
        <v>2.8999999999999027</v>
      </c>
      <c r="K155" s="1" t="s">
        <v>190</v>
      </c>
    </row>
    <row r="156" spans="1:11">
      <c r="A156" s="4">
        <v>44370</v>
      </c>
      <c r="B156" s="1" t="s">
        <v>188</v>
      </c>
      <c r="C156" s="1">
        <v>4</v>
      </c>
      <c r="D156" s="1" t="s">
        <v>191</v>
      </c>
      <c r="E156" s="1" t="s">
        <v>177</v>
      </c>
      <c r="F156" s="1">
        <v>1</v>
      </c>
      <c r="G156" s="1">
        <v>2.1905000000000001</v>
      </c>
      <c r="H156" s="1">
        <v>2.1901999999999999</v>
      </c>
      <c r="I156" s="1">
        <f t="shared" si="0"/>
        <v>0.300000000000189</v>
      </c>
      <c r="J156" s="1">
        <f t="shared" si="1"/>
        <v>0.300000000000189</v>
      </c>
    </row>
    <row r="157" spans="1:11">
      <c r="A157" s="4">
        <v>44370</v>
      </c>
      <c r="B157" s="1" t="s">
        <v>188</v>
      </c>
      <c r="C157" s="1">
        <v>6</v>
      </c>
      <c r="D157" s="1" t="s">
        <v>157</v>
      </c>
      <c r="E157" s="1" t="s">
        <v>177</v>
      </c>
      <c r="F157" s="1">
        <v>1</v>
      </c>
      <c r="G157" s="1">
        <v>2.2421000000000002</v>
      </c>
      <c r="H157" s="1">
        <v>2.0939999999999999</v>
      </c>
      <c r="I157" s="1">
        <f t="shared" si="0"/>
        <v>148.10000000000034</v>
      </c>
      <c r="J157" s="1">
        <f t="shared" si="1"/>
        <v>148.10000000000034</v>
      </c>
    </row>
    <row r="158" spans="1:11">
      <c r="A158" s="4">
        <v>44370</v>
      </c>
      <c r="B158" s="1" t="s">
        <v>188</v>
      </c>
      <c r="C158" s="1">
        <v>6</v>
      </c>
      <c r="D158" s="1" t="s">
        <v>163</v>
      </c>
      <c r="E158" s="1" t="s">
        <v>178</v>
      </c>
      <c r="F158" s="1">
        <v>2</v>
      </c>
      <c r="G158" s="1">
        <v>2.2363</v>
      </c>
      <c r="H158" s="1">
        <v>2.2204999999999999</v>
      </c>
      <c r="I158" s="1">
        <f t="shared" si="0"/>
        <v>15.800000000000036</v>
      </c>
      <c r="J158" s="1">
        <f t="shared" si="1"/>
        <v>7.9000000000000181</v>
      </c>
    </row>
    <row r="159" spans="1:11">
      <c r="A159" s="4">
        <v>44370</v>
      </c>
      <c r="B159" s="1" t="s">
        <v>188</v>
      </c>
      <c r="C159" s="1">
        <v>6</v>
      </c>
      <c r="D159" s="1" t="s">
        <v>164</v>
      </c>
      <c r="E159" s="1" t="s">
        <v>177</v>
      </c>
      <c r="F159" s="1">
        <v>1</v>
      </c>
      <c r="G159" s="1">
        <v>2.194</v>
      </c>
      <c r="H159" s="1">
        <v>2.1859000000000002</v>
      </c>
      <c r="I159" s="1">
        <f t="shared" si="0"/>
        <v>8.099999999999774</v>
      </c>
      <c r="J159" s="1">
        <f t="shared" si="1"/>
        <v>8.099999999999774</v>
      </c>
    </row>
    <row r="160" spans="1:11">
      <c r="A160" s="4">
        <v>44384</v>
      </c>
      <c r="B160" s="1" t="s">
        <v>192</v>
      </c>
      <c r="C160" s="1">
        <v>1</v>
      </c>
      <c r="D160" s="1" t="s">
        <v>163</v>
      </c>
      <c r="E160" s="1" t="s">
        <v>178</v>
      </c>
      <c r="F160" s="1">
        <v>4</v>
      </c>
      <c r="G160" s="1">
        <v>2.4148000000000001</v>
      </c>
      <c r="H160" s="1">
        <v>2.3614999999999999</v>
      </c>
      <c r="I160" s="1">
        <f t="shared" si="0"/>
        <v>53.300000000000125</v>
      </c>
      <c r="J160" s="1">
        <f t="shared" si="1"/>
        <v>13.325000000000031</v>
      </c>
    </row>
    <row r="161" spans="1:10">
      <c r="A161" s="4">
        <v>44384</v>
      </c>
      <c r="B161" s="1" t="s">
        <v>192</v>
      </c>
      <c r="C161" s="1">
        <v>1</v>
      </c>
      <c r="D161" s="1" t="s">
        <v>173</v>
      </c>
      <c r="E161" s="1" t="s">
        <v>174</v>
      </c>
      <c r="F161" s="1">
        <v>1</v>
      </c>
      <c r="G161" s="1">
        <v>2.3494999999999999</v>
      </c>
      <c r="H161" s="1">
        <v>2.3410000000000002</v>
      </c>
      <c r="I161" s="1">
        <f t="shared" si="0"/>
        <v>8.49999999999973</v>
      </c>
      <c r="J161" s="1">
        <f t="shared" si="1"/>
        <v>8.49999999999973</v>
      </c>
    </row>
    <row r="162" spans="1:10">
      <c r="A162" s="4">
        <v>44384</v>
      </c>
      <c r="B162" s="1" t="s">
        <v>192</v>
      </c>
      <c r="C162" s="1">
        <v>2</v>
      </c>
      <c r="D162" s="1" t="s">
        <v>157</v>
      </c>
      <c r="E162" s="1" t="s">
        <v>177</v>
      </c>
      <c r="F162" s="1">
        <v>3</v>
      </c>
      <c r="G162" s="1">
        <v>2.2456</v>
      </c>
      <c r="H162" s="1">
        <v>2.1945000000000001</v>
      </c>
      <c r="I162" s="1">
        <f t="shared" si="0"/>
        <v>51.099999999999923</v>
      </c>
      <c r="J162" s="1">
        <f t="shared" si="1"/>
        <v>17.033333333333307</v>
      </c>
    </row>
    <row r="163" spans="1:10">
      <c r="A163" s="4">
        <v>44384</v>
      </c>
      <c r="B163" s="1" t="s">
        <v>192</v>
      </c>
      <c r="C163" s="1">
        <v>2</v>
      </c>
      <c r="D163" s="1" t="s">
        <v>163</v>
      </c>
      <c r="E163" s="1" t="s">
        <v>178</v>
      </c>
      <c r="F163" s="1">
        <v>1</v>
      </c>
      <c r="G163" s="1">
        <v>2.2227999999999999</v>
      </c>
      <c r="H163" s="1">
        <v>2.218</v>
      </c>
      <c r="I163" s="1">
        <f t="shared" si="0"/>
        <v>4.7999999999999154</v>
      </c>
      <c r="J163" s="1">
        <f t="shared" si="1"/>
        <v>4.7999999999999154</v>
      </c>
    </row>
    <row r="164" spans="1:10">
      <c r="A164" s="4">
        <v>44384</v>
      </c>
      <c r="B164" s="1" t="s">
        <v>192</v>
      </c>
      <c r="C164" s="1">
        <v>2</v>
      </c>
      <c r="D164" s="1" t="s">
        <v>193</v>
      </c>
      <c r="E164" s="1" t="s">
        <v>178</v>
      </c>
      <c r="F164" s="1">
        <v>1</v>
      </c>
      <c r="G164" s="1">
        <v>2.2530999999999999</v>
      </c>
      <c r="H164" s="1">
        <v>2.2502</v>
      </c>
      <c r="I164" s="1">
        <f t="shared" si="0"/>
        <v>2.8999999999999027</v>
      </c>
      <c r="J164" s="1">
        <f t="shared" si="1"/>
        <v>2.8999999999999027</v>
      </c>
    </row>
    <row r="165" spans="1:10">
      <c r="A165" s="4">
        <v>44384</v>
      </c>
      <c r="B165" s="1" t="s">
        <v>192</v>
      </c>
      <c r="C165" s="1">
        <v>3</v>
      </c>
      <c r="D165" s="1" t="s">
        <v>160</v>
      </c>
      <c r="E165" s="1" t="s">
        <v>178</v>
      </c>
      <c r="F165" s="1">
        <v>2</v>
      </c>
      <c r="G165" s="1">
        <v>2.3210000000000002</v>
      </c>
      <c r="H165" s="1">
        <v>2.1823000000000001</v>
      </c>
      <c r="I165" s="1">
        <f t="shared" si="0"/>
        <v>138.70000000000005</v>
      </c>
      <c r="J165" s="1">
        <f t="shared" si="1"/>
        <v>69.350000000000023</v>
      </c>
    </row>
    <row r="166" spans="1:10">
      <c r="A166" s="4">
        <v>44384</v>
      </c>
      <c r="B166" s="1" t="s">
        <v>192</v>
      </c>
      <c r="C166" s="1">
        <v>3</v>
      </c>
      <c r="D166" s="1" t="s">
        <v>158</v>
      </c>
      <c r="E166" s="1" t="s">
        <v>177</v>
      </c>
      <c r="F166" s="1">
        <v>1</v>
      </c>
      <c r="G166" s="1">
        <v>2.2023000000000001</v>
      </c>
      <c r="H166" s="1">
        <v>2.2006000000000001</v>
      </c>
      <c r="I166" s="1">
        <f t="shared" si="0"/>
        <v>1.7000000000000348</v>
      </c>
      <c r="J166" s="1">
        <f t="shared" si="1"/>
        <v>1.7000000000000348</v>
      </c>
    </row>
    <row r="167" spans="1:10">
      <c r="A167" s="4">
        <v>44384</v>
      </c>
      <c r="B167" s="1" t="s">
        <v>192</v>
      </c>
      <c r="C167" s="1">
        <v>3</v>
      </c>
      <c r="D167" s="1" t="s">
        <v>160</v>
      </c>
      <c r="E167" s="1" t="s">
        <v>178</v>
      </c>
      <c r="F167" s="1">
        <v>2</v>
      </c>
      <c r="G167" s="1">
        <v>2.1932999999999998</v>
      </c>
      <c r="H167" s="1">
        <v>2.1730999999999998</v>
      </c>
      <c r="I167" s="1">
        <f t="shared" si="0"/>
        <v>20.199999999999996</v>
      </c>
      <c r="J167" s="1">
        <f t="shared" si="1"/>
        <v>10.099999999999998</v>
      </c>
    </row>
    <row r="168" spans="1:10">
      <c r="A168" s="4">
        <v>44384</v>
      </c>
      <c r="B168" s="1" t="s">
        <v>192</v>
      </c>
      <c r="C168" s="1">
        <v>4</v>
      </c>
      <c r="D168" s="1" t="s">
        <v>158</v>
      </c>
      <c r="E168" s="1" t="s">
        <v>177</v>
      </c>
      <c r="F168" s="1">
        <v>1</v>
      </c>
      <c r="G168" s="1">
        <v>2.2241</v>
      </c>
      <c r="H168" s="1">
        <v>2.2231000000000001</v>
      </c>
      <c r="I168" s="1">
        <f t="shared" si="0"/>
        <v>0.99999999999988987</v>
      </c>
      <c r="J168" s="1">
        <f t="shared" si="1"/>
        <v>0.99999999999988987</v>
      </c>
    </row>
    <row r="169" spans="1:10">
      <c r="A169" s="4">
        <v>44384</v>
      </c>
      <c r="B169" s="1" t="s">
        <v>192</v>
      </c>
      <c r="C169" s="1">
        <v>4</v>
      </c>
      <c r="D169" s="1" t="s">
        <v>152</v>
      </c>
      <c r="E169" s="1" t="s">
        <v>178</v>
      </c>
      <c r="F169" s="1">
        <v>1</v>
      </c>
      <c r="G169" s="1">
        <v>2.3043999999999998</v>
      </c>
      <c r="H169" s="1">
        <v>2.2995999999999999</v>
      </c>
      <c r="I169" s="1">
        <f t="shared" si="0"/>
        <v>4.7999999999999154</v>
      </c>
      <c r="J169" s="1">
        <f t="shared" si="1"/>
        <v>4.7999999999999154</v>
      </c>
    </row>
    <row r="170" spans="1:10">
      <c r="A170" s="4">
        <v>44384</v>
      </c>
      <c r="B170" s="1" t="s">
        <v>192</v>
      </c>
      <c r="C170" s="1">
        <v>5</v>
      </c>
      <c r="D170" s="1" t="s">
        <v>160</v>
      </c>
      <c r="E170" s="1" t="s">
        <v>178</v>
      </c>
      <c r="F170" s="1">
        <v>1</v>
      </c>
      <c r="G170" s="1">
        <v>2.3778000000000001</v>
      </c>
      <c r="H170" s="1">
        <v>2.1856</v>
      </c>
      <c r="I170" s="1">
        <f t="shared" si="0"/>
        <v>192.20000000000016</v>
      </c>
      <c r="J170" s="1">
        <f t="shared" si="1"/>
        <v>192.20000000000016</v>
      </c>
    </row>
    <row r="171" spans="1:10">
      <c r="A171" s="4">
        <v>44384</v>
      </c>
      <c r="B171" s="1" t="s">
        <v>192</v>
      </c>
      <c r="C171" s="1">
        <v>5</v>
      </c>
      <c r="D171" s="1" t="s">
        <v>157</v>
      </c>
      <c r="E171" s="1" t="s">
        <v>177</v>
      </c>
      <c r="F171" s="1">
        <v>2</v>
      </c>
      <c r="G171" s="1">
        <v>2.3576000000000001</v>
      </c>
      <c r="H171" s="1">
        <v>2.3222999999999998</v>
      </c>
      <c r="I171" s="1">
        <f t="shared" si="0"/>
        <v>35.300000000000331</v>
      </c>
      <c r="J171" s="1">
        <f t="shared" si="1"/>
        <v>17.650000000000166</v>
      </c>
    </row>
    <row r="172" spans="1:10">
      <c r="A172" s="4">
        <v>44384</v>
      </c>
      <c r="B172" s="1" t="s">
        <v>192</v>
      </c>
      <c r="C172" s="1">
        <v>5</v>
      </c>
      <c r="D172" s="1" t="s">
        <v>158</v>
      </c>
      <c r="E172" s="1" t="s">
        <v>177</v>
      </c>
      <c r="F172" s="1">
        <v>1</v>
      </c>
      <c r="G172" s="1">
        <v>2.2664</v>
      </c>
      <c r="H172" s="1">
        <v>2.2654999999999998</v>
      </c>
      <c r="I172" s="1">
        <f t="shared" si="0"/>
        <v>0.90000000000012292</v>
      </c>
      <c r="J172" s="1">
        <f t="shared" si="1"/>
        <v>0.90000000000012292</v>
      </c>
    </row>
    <row r="173" spans="1:10">
      <c r="A173" s="4">
        <v>44384</v>
      </c>
      <c r="B173" s="1" t="s">
        <v>192</v>
      </c>
      <c r="C173" s="1">
        <v>5</v>
      </c>
      <c r="D173" s="1" t="s">
        <v>152</v>
      </c>
      <c r="E173" s="1" t="s">
        <v>178</v>
      </c>
      <c r="F173" s="1">
        <v>1</v>
      </c>
      <c r="G173" s="1">
        <v>2.3622999999999998</v>
      </c>
      <c r="H173" s="1">
        <v>2.3576000000000001</v>
      </c>
      <c r="I173" s="1">
        <f t="shared" si="0"/>
        <v>4.6999999999997044</v>
      </c>
      <c r="J173" s="1">
        <f t="shared" si="1"/>
        <v>4.6999999999997044</v>
      </c>
    </row>
    <row r="174" spans="1:10">
      <c r="A174" s="4">
        <v>44384</v>
      </c>
      <c r="B174" s="1" t="s">
        <v>192</v>
      </c>
      <c r="C174" s="1">
        <v>5</v>
      </c>
      <c r="D174" s="1" t="s">
        <v>194</v>
      </c>
      <c r="E174" s="1" t="s">
        <v>177</v>
      </c>
      <c r="F174" s="1">
        <v>1</v>
      </c>
      <c r="G174" s="1">
        <v>2.2187999999999999</v>
      </c>
      <c r="H174" s="1">
        <v>2.2179000000000002</v>
      </c>
      <c r="I174" s="1">
        <f t="shared" si="0"/>
        <v>0.89999999999967883</v>
      </c>
      <c r="J174" s="1">
        <f t="shared" si="1"/>
        <v>0.89999999999967883</v>
      </c>
    </row>
    <row r="175" spans="1:10">
      <c r="A175" s="4">
        <v>44384</v>
      </c>
      <c r="B175" s="1" t="s">
        <v>192</v>
      </c>
      <c r="C175" s="1">
        <v>5</v>
      </c>
      <c r="D175" s="1" t="s">
        <v>214</v>
      </c>
      <c r="E175" s="1" t="s">
        <v>178</v>
      </c>
      <c r="F175" s="1">
        <v>1</v>
      </c>
      <c r="G175" s="1">
        <v>2.2475000000000001</v>
      </c>
      <c r="H175" s="1">
        <v>2.2381000000000002</v>
      </c>
      <c r="I175" s="1">
        <f t="shared" si="0"/>
        <v>9.3999999999998529</v>
      </c>
      <c r="J175" s="1">
        <f t="shared" si="1"/>
        <v>9.3999999999998529</v>
      </c>
    </row>
    <row r="176" spans="1:10">
      <c r="A176" s="4">
        <v>44384</v>
      </c>
      <c r="B176" s="1" t="s">
        <v>192</v>
      </c>
      <c r="C176" s="1">
        <v>6</v>
      </c>
      <c r="D176" s="1" t="s">
        <v>152</v>
      </c>
      <c r="E176" s="1" t="s">
        <v>178</v>
      </c>
      <c r="F176" s="1">
        <v>1</v>
      </c>
      <c r="G176" s="1">
        <v>2.1949999999999998</v>
      </c>
      <c r="H176" s="1">
        <v>2.1861000000000002</v>
      </c>
      <c r="I176" s="1">
        <f t="shared" si="0"/>
        <v>8.8999999999996859</v>
      </c>
      <c r="J176" s="1">
        <f t="shared" si="1"/>
        <v>8.8999999999996859</v>
      </c>
    </row>
    <row r="177" spans="1:10">
      <c r="A177" s="4">
        <v>44375</v>
      </c>
      <c r="B177" s="1" t="s">
        <v>195</v>
      </c>
      <c r="C177" s="1">
        <v>1</v>
      </c>
      <c r="D177" s="1" t="s">
        <v>157</v>
      </c>
      <c r="E177" s="1" t="s">
        <v>177</v>
      </c>
      <c r="F177" s="1">
        <v>3</v>
      </c>
      <c r="G177" s="1">
        <v>2.2218</v>
      </c>
      <c r="H177" s="1">
        <v>2.1858</v>
      </c>
      <c r="I177" s="1">
        <f t="shared" si="0"/>
        <v>36.000000000000028</v>
      </c>
      <c r="J177" s="1">
        <f t="shared" si="1"/>
        <v>12.000000000000009</v>
      </c>
    </row>
    <row r="178" spans="1:10">
      <c r="A178" s="4">
        <v>44375</v>
      </c>
      <c r="B178" s="1" t="s">
        <v>195</v>
      </c>
      <c r="C178" s="1">
        <v>2</v>
      </c>
      <c r="D178" s="1" t="s">
        <v>157</v>
      </c>
      <c r="E178" s="1" t="s">
        <v>177</v>
      </c>
      <c r="F178" s="1">
        <v>17</v>
      </c>
      <c r="G178" s="1">
        <v>2.4235000000000002</v>
      </c>
      <c r="H178" s="1">
        <v>2.2479</v>
      </c>
      <c r="I178" s="1">
        <f t="shared" si="0"/>
        <v>175.60000000000019</v>
      </c>
      <c r="J178" s="1">
        <f t="shared" si="1"/>
        <v>10.329411764705894</v>
      </c>
    </row>
    <row r="179" spans="1:10">
      <c r="A179" s="4">
        <v>44375</v>
      </c>
      <c r="B179" s="1" t="s">
        <v>195</v>
      </c>
      <c r="C179" s="1">
        <v>2</v>
      </c>
      <c r="D179" s="1" t="s">
        <v>196</v>
      </c>
      <c r="E179" s="1" t="s">
        <v>177</v>
      </c>
      <c r="F179" s="1">
        <v>1</v>
      </c>
      <c r="G179" s="1">
        <v>2.2242000000000002</v>
      </c>
      <c r="H179" s="1">
        <v>2.2229999999999999</v>
      </c>
      <c r="I179" s="1">
        <f t="shared" si="0"/>
        <v>1.2000000000003119</v>
      </c>
      <c r="J179" s="1">
        <f t="shared" si="1"/>
        <v>1.2000000000003119</v>
      </c>
    </row>
    <row r="180" spans="1:10">
      <c r="A180" s="4">
        <v>44375</v>
      </c>
      <c r="B180" s="1" t="s">
        <v>195</v>
      </c>
      <c r="C180" s="1">
        <v>2</v>
      </c>
      <c r="D180" s="1" t="s">
        <v>164</v>
      </c>
      <c r="E180" s="1" t="s">
        <v>177</v>
      </c>
      <c r="F180" s="1">
        <v>1</v>
      </c>
      <c r="G180" s="1">
        <v>2.3214000000000001</v>
      </c>
      <c r="H180" s="1">
        <v>2.3209</v>
      </c>
      <c r="I180" s="1">
        <f t="shared" si="0"/>
        <v>0.50000000000016698</v>
      </c>
      <c r="J180" s="1">
        <f t="shared" si="1"/>
        <v>0.50000000000016698</v>
      </c>
    </row>
    <row r="181" spans="1:10">
      <c r="A181" s="4">
        <v>44375</v>
      </c>
      <c r="B181" s="1" t="s">
        <v>195</v>
      </c>
      <c r="C181" s="1">
        <v>3</v>
      </c>
      <c r="D181" s="1" t="s">
        <v>160</v>
      </c>
      <c r="E181" s="1" t="s">
        <v>178</v>
      </c>
      <c r="F181" s="1">
        <v>1</v>
      </c>
      <c r="G181" s="1">
        <v>2.4904999999999999</v>
      </c>
      <c r="H181" s="1">
        <v>2.2155999999999998</v>
      </c>
      <c r="I181" s="1">
        <f t="shared" si="0"/>
        <v>274.90000000000015</v>
      </c>
      <c r="J181" s="1">
        <f t="shared" si="1"/>
        <v>274.90000000000015</v>
      </c>
    </row>
    <row r="182" spans="1:10">
      <c r="A182" s="4">
        <v>44375</v>
      </c>
      <c r="B182" s="1" t="s">
        <v>195</v>
      </c>
      <c r="C182" s="1">
        <v>4</v>
      </c>
      <c r="D182" s="1" t="s">
        <v>173</v>
      </c>
      <c r="E182" s="1" t="s">
        <v>178</v>
      </c>
      <c r="F182" s="1">
        <v>1</v>
      </c>
      <c r="G182" s="1">
        <v>2.3572000000000002</v>
      </c>
      <c r="H182" s="1">
        <v>2.2602000000000002</v>
      </c>
      <c r="I182" s="1">
        <f t="shared" si="0"/>
        <v>96.999999999999972</v>
      </c>
      <c r="J182" s="1">
        <f t="shared" si="1"/>
        <v>96.999999999999972</v>
      </c>
    </row>
    <row r="183" spans="1:10">
      <c r="A183" s="4">
        <v>44375</v>
      </c>
      <c r="B183" s="1" t="s">
        <v>195</v>
      </c>
      <c r="C183" s="1">
        <v>5</v>
      </c>
      <c r="D183" s="1" t="s">
        <v>157</v>
      </c>
      <c r="E183" s="1" t="s">
        <v>177</v>
      </c>
      <c r="F183" s="1">
        <v>5</v>
      </c>
      <c r="G183" s="1">
        <v>2.3180000000000001</v>
      </c>
      <c r="H183" s="1">
        <v>2.2490000000000001</v>
      </c>
      <c r="I183" s="1">
        <f t="shared" si="0"/>
        <v>68.999999999999943</v>
      </c>
      <c r="J183" s="1">
        <f t="shared" si="1"/>
        <v>13.799999999999988</v>
      </c>
    </row>
    <row r="184" spans="1:10">
      <c r="A184" s="4">
        <v>44375</v>
      </c>
      <c r="B184" s="1" t="s">
        <v>195</v>
      </c>
      <c r="C184" s="1">
        <v>5</v>
      </c>
      <c r="D184" s="1" t="s">
        <v>163</v>
      </c>
      <c r="E184" s="1" t="s">
        <v>178</v>
      </c>
      <c r="F184" s="1">
        <v>2</v>
      </c>
      <c r="G184" s="1">
        <v>2.3820999999999999</v>
      </c>
      <c r="H184" s="1">
        <v>2.3512</v>
      </c>
      <c r="I184" s="1">
        <f t="shared" si="0"/>
        <v>30.899999999999928</v>
      </c>
      <c r="J184" s="1">
        <f t="shared" si="1"/>
        <v>15.449999999999964</v>
      </c>
    </row>
    <row r="185" spans="1:10">
      <c r="A185" s="4">
        <v>44375</v>
      </c>
      <c r="B185" s="1" t="s">
        <v>195</v>
      </c>
      <c r="C185" s="1">
        <v>6</v>
      </c>
      <c r="D185" s="1" t="s">
        <v>157</v>
      </c>
      <c r="E185" s="1" t="s">
        <v>177</v>
      </c>
      <c r="F185" s="1">
        <v>5</v>
      </c>
      <c r="G185" s="1">
        <v>2.2650000000000001</v>
      </c>
      <c r="H185" s="1">
        <v>2.1913</v>
      </c>
      <c r="I185" s="1">
        <f t="shared" si="0"/>
        <v>73.700000000000102</v>
      </c>
      <c r="J185" s="1">
        <f t="shared" si="1"/>
        <v>14.74000000000002</v>
      </c>
    </row>
    <row r="186" spans="1:10">
      <c r="A186" s="4">
        <v>44375</v>
      </c>
      <c r="B186" s="1" t="s">
        <v>195</v>
      </c>
      <c r="C186" s="1">
        <v>6</v>
      </c>
      <c r="D186" s="1" t="s">
        <v>163</v>
      </c>
      <c r="E186" s="1" t="s">
        <v>178</v>
      </c>
      <c r="F186" s="1">
        <v>1</v>
      </c>
      <c r="G186" s="1">
        <v>2.2113</v>
      </c>
      <c r="H186" s="1">
        <v>2.1913</v>
      </c>
      <c r="I186" s="1">
        <f t="shared" si="0"/>
        <v>20.000000000000018</v>
      </c>
      <c r="J186" s="1">
        <f t="shared" si="1"/>
        <v>20.000000000000018</v>
      </c>
    </row>
    <row r="187" spans="1:10">
      <c r="A187" s="4">
        <v>44375</v>
      </c>
      <c r="B187" s="1" t="s">
        <v>195</v>
      </c>
      <c r="C187" s="1">
        <v>6</v>
      </c>
      <c r="D187" s="1" t="s">
        <v>158</v>
      </c>
      <c r="E187" s="1" t="s">
        <v>177</v>
      </c>
      <c r="F187" s="1">
        <v>1</v>
      </c>
      <c r="G187" s="1">
        <v>2.2145000000000001</v>
      </c>
      <c r="H187" s="1">
        <v>2.2134999999999998</v>
      </c>
      <c r="I187" s="1">
        <f t="shared" si="0"/>
        <v>1.000000000000334</v>
      </c>
      <c r="J187" s="1">
        <f t="shared" si="1"/>
        <v>1.000000000000334</v>
      </c>
    </row>
    <row r="188" spans="1:10">
      <c r="A188" s="4">
        <v>44370</v>
      </c>
      <c r="B188" s="1" t="s">
        <v>197</v>
      </c>
      <c r="C188" s="1">
        <v>2</v>
      </c>
      <c r="D188" s="1" t="s">
        <v>163</v>
      </c>
      <c r="E188" s="1" t="s">
        <v>178</v>
      </c>
      <c r="F188" s="1">
        <v>1</v>
      </c>
      <c r="G188" s="1">
        <v>2.2486999999999999</v>
      </c>
      <c r="H188" s="1">
        <v>2.2149000000000001</v>
      </c>
      <c r="I188" s="1">
        <f t="shared" si="0"/>
        <v>33.799999999999827</v>
      </c>
      <c r="J188" s="1">
        <f t="shared" si="1"/>
        <v>33.799999999999827</v>
      </c>
    </row>
    <row r="189" spans="1:10">
      <c r="A189" s="4">
        <v>44370</v>
      </c>
      <c r="B189" s="1" t="s">
        <v>197</v>
      </c>
      <c r="C189" s="1">
        <v>2</v>
      </c>
      <c r="D189" s="1" t="s">
        <v>173</v>
      </c>
      <c r="E189" s="1" t="s">
        <v>178</v>
      </c>
      <c r="F189" s="1">
        <v>1</v>
      </c>
      <c r="G189" s="1">
        <v>2.3170999999999999</v>
      </c>
      <c r="H189" s="1">
        <v>2.3058999999999998</v>
      </c>
      <c r="I189" s="1">
        <f t="shared" si="0"/>
        <v>11.200000000000099</v>
      </c>
      <c r="J189" s="1">
        <f t="shared" si="1"/>
        <v>11.200000000000099</v>
      </c>
    </row>
    <row r="190" spans="1:10">
      <c r="A190" s="4">
        <v>44370</v>
      </c>
      <c r="B190" s="1" t="s">
        <v>197</v>
      </c>
      <c r="C190" s="1">
        <v>2</v>
      </c>
      <c r="D190" s="1" t="s">
        <v>198</v>
      </c>
      <c r="E190" s="1" t="s">
        <v>177</v>
      </c>
      <c r="F190" s="1">
        <v>1</v>
      </c>
      <c r="G190" s="1">
        <v>2.1837</v>
      </c>
      <c r="H190" s="1">
        <v>2.1796000000000002</v>
      </c>
      <c r="I190" s="1">
        <f t="shared" si="0"/>
        <v>4.0999999999997705</v>
      </c>
      <c r="J190" s="1">
        <f t="shared" si="1"/>
        <v>4.0999999999997705</v>
      </c>
    </row>
    <row r="191" spans="1:10">
      <c r="A191" s="4">
        <v>44370</v>
      </c>
      <c r="B191" s="1" t="s">
        <v>197</v>
      </c>
      <c r="C191" s="1">
        <v>3</v>
      </c>
      <c r="D191" s="1" t="s">
        <v>157</v>
      </c>
      <c r="E191" s="1" t="s">
        <v>177</v>
      </c>
      <c r="F191" s="1">
        <v>2</v>
      </c>
      <c r="G191" s="1">
        <v>2.3982999999999999</v>
      </c>
      <c r="H191" s="1">
        <v>2.3489</v>
      </c>
      <c r="I191" s="1">
        <f t="shared" si="0"/>
        <v>49.399999999999892</v>
      </c>
      <c r="J191" s="1">
        <f t="shared" si="1"/>
        <v>24.699999999999946</v>
      </c>
    </row>
    <row r="192" spans="1:10">
      <c r="A192" s="4">
        <v>44370</v>
      </c>
      <c r="B192" s="1" t="s">
        <v>197</v>
      </c>
      <c r="C192" s="1">
        <v>3</v>
      </c>
      <c r="D192" s="1" t="s">
        <v>171</v>
      </c>
      <c r="E192" s="1" t="s">
        <v>177</v>
      </c>
      <c r="F192" s="1">
        <v>1</v>
      </c>
      <c r="G192" s="1">
        <v>2.1964000000000001</v>
      </c>
      <c r="H192" s="1">
        <v>2.1960999999999999</v>
      </c>
      <c r="I192" s="1">
        <f t="shared" si="0"/>
        <v>0.300000000000189</v>
      </c>
      <c r="J192" s="1">
        <f t="shared" si="1"/>
        <v>0.300000000000189</v>
      </c>
    </row>
    <row r="193" spans="1:12">
      <c r="A193" s="4">
        <v>44370</v>
      </c>
      <c r="B193" s="1" t="s">
        <v>197</v>
      </c>
      <c r="C193" s="1">
        <v>4</v>
      </c>
      <c r="D193" s="1" t="s">
        <v>158</v>
      </c>
      <c r="E193" s="1" t="s">
        <v>177</v>
      </c>
      <c r="F193" s="1">
        <v>23</v>
      </c>
      <c r="G193" s="1">
        <v>2.2176</v>
      </c>
      <c r="H193" s="1">
        <v>2.1999</v>
      </c>
      <c r="I193" s="1">
        <v>17.700000000000049</v>
      </c>
      <c r="J193" s="1">
        <v>0.76956521739130646</v>
      </c>
      <c r="L193" s="1" t="s">
        <v>199</v>
      </c>
    </row>
    <row r="194" spans="1:12">
      <c r="A194" s="4">
        <v>44370</v>
      </c>
      <c r="B194" s="1" t="s">
        <v>197</v>
      </c>
      <c r="C194" s="1">
        <v>4</v>
      </c>
      <c r="D194" s="1" t="s">
        <v>171</v>
      </c>
      <c r="E194" s="1" t="s">
        <v>177</v>
      </c>
      <c r="F194" s="1">
        <v>3</v>
      </c>
      <c r="G194" s="1">
        <v>2.2382</v>
      </c>
      <c r="H194" s="1">
        <v>2.2206999999999999</v>
      </c>
      <c r="I194" s="1">
        <f t="shared" si="0"/>
        <v>17.500000000000071</v>
      </c>
      <c r="J194" s="1">
        <f t="shared" si="1"/>
        <v>5.833333333333357</v>
      </c>
      <c r="L194" s="1" t="s">
        <v>200</v>
      </c>
    </row>
    <row r="195" spans="1:12">
      <c r="A195" s="4">
        <v>44370</v>
      </c>
      <c r="B195" s="1" t="s">
        <v>197</v>
      </c>
      <c r="C195" s="1">
        <v>4</v>
      </c>
      <c r="D195" s="1" t="s">
        <v>211</v>
      </c>
      <c r="E195" s="1" t="s">
        <v>178</v>
      </c>
      <c r="F195" s="1">
        <v>1</v>
      </c>
      <c r="G195" s="1">
        <v>2.2248000000000001</v>
      </c>
      <c r="H195" s="1">
        <v>2.2189000000000001</v>
      </c>
      <c r="I195" s="1">
        <f t="shared" si="0"/>
        <v>5.9000000000000163</v>
      </c>
      <c r="J195" s="1">
        <f t="shared" si="1"/>
        <v>5.9000000000000163</v>
      </c>
      <c r="L195" s="1" t="s">
        <v>201</v>
      </c>
    </row>
    <row r="196" spans="1:12">
      <c r="A196" s="4">
        <v>44370</v>
      </c>
      <c r="B196" s="1" t="s">
        <v>197</v>
      </c>
      <c r="C196" s="1">
        <v>5</v>
      </c>
      <c r="D196" s="1" t="s">
        <v>158</v>
      </c>
      <c r="E196" s="1" t="s">
        <v>177</v>
      </c>
      <c r="F196" s="1">
        <v>4</v>
      </c>
      <c r="G196" s="1">
        <v>2.1539000000000001</v>
      </c>
      <c r="H196" s="1">
        <v>2.1520999999999999</v>
      </c>
      <c r="I196" s="1">
        <f t="shared" si="0"/>
        <v>1.8000000000002458</v>
      </c>
      <c r="J196" s="1">
        <f t="shared" si="1"/>
        <v>0.45000000000006146</v>
      </c>
    </row>
    <row r="197" spans="1:12">
      <c r="A197" s="4">
        <v>44370</v>
      </c>
      <c r="B197" s="1" t="s">
        <v>197</v>
      </c>
      <c r="C197" s="1">
        <v>5</v>
      </c>
      <c r="D197" s="1" t="s">
        <v>152</v>
      </c>
      <c r="E197" s="1" t="s">
        <v>178</v>
      </c>
      <c r="F197" s="1">
        <v>2</v>
      </c>
      <c r="G197" s="1">
        <v>2.3504999999999998</v>
      </c>
      <c r="H197" s="1">
        <v>2.3046000000000002</v>
      </c>
      <c r="I197" s="1">
        <f t="shared" si="0"/>
        <v>45.899999999999608</v>
      </c>
      <c r="J197" s="1">
        <f t="shared" si="1"/>
        <v>22.949999999999804</v>
      </c>
    </row>
    <row r="198" spans="1:12">
      <c r="A198" s="4">
        <v>44370</v>
      </c>
      <c r="B198" s="1" t="s">
        <v>197</v>
      </c>
      <c r="C198" s="1">
        <v>5</v>
      </c>
      <c r="D198" s="1" t="s">
        <v>202</v>
      </c>
      <c r="E198" s="1" t="s">
        <v>177</v>
      </c>
      <c r="F198" s="1">
        <v>1</v>
      </c>
      <c r="G198" s="1">
        <v>2.2930999999999999</v>
      </c>
      <c r="H198" s="1">
        <v>2.2894000000000001</v>
      </c>
      <c r="I198" s="1">
        <f t="shared" si="0"/>
        <v>3.6999999999998145</v>
      </c>
      <c r="J198" s="1">
        <f t="shared" si="1"/>
        <v>3.6999999999998145</v>
      </c>
    </row>
    <row r="199" spans="1:12">
      <c r="A199" s="4">
        <v>44370</v>
      </c>
      <c r="B199" s="1" t="s">
        <v>197</v>
      </c>
      <c r="C199" s="1">
        <v>6</v>
      </c>
      <c r="D199" s="1" t="s">
        <v>158</v>
      </c>
      <c r="E199" s="1" t="s">
        <v>177</v>
      </c>
      <c r="F199" s="1">
        <v>3</v>
      </c>
      <c r="G199" s="1">
        <v>2.3742000000000001</v>
      </c>
      <c r="H199" s="1">
        <v>2.3732000000000002</v>
      </c>
      <c r="I199" s="1">
        <f t="shared" si="0"/>
        <v>0.99999999999988987</v>
      </c>
      <c r="J199" s="1">
        <f t="shared" si="1"/>
        <v>0.33333333333329662</v>
      </c>
    </row>
    <row r="200" spans="1:12">
      <c r="A200" s="4">
        <v>44370</v>
      </c>
      <c r="B200" s="1" t="s">
        <v>197</v>
      </c>
      <c r="C200" s="1">
        <v>6</v>
      </c>
      <c r="D200" s="1" t="s">
        <v>173</v>
      </c>
      <c r="E200" s="1" t="s">
        <v>178</v>
      </c>
      <c r="F200" s="1">
        <v>5</v>
      </c>
      <c r="G200" s="1">
        <v>2.3956</v>
      </c>
      <c r="H200" s="1">
        <v>2.3359000000000001</v>
      </c>
      <c r="I200" s="1">
        <f t="shared" si="0"/>
        <v>59.699999999999861</v>
      </c>
      <c r="J200" s="1">
        <f t="shared" si="1"/>
        <v>11.939999999999973</v>
      </c>
    </row>
    <row r="201" spans="1:12">
      <c r="A201" s="4">
        <v>44370</v>
      </c>
      <c r="B201" s="1" t="s">
        <v>197</v>
      </c>
      <c r="C201" s="1">
        <v>6</v>
      </c>
      <c r="D201" s="1" t="s">
        <v>198</v>
      </c>
      <c r="E201" s="1" t="s">
        <v>177</v>
      </c>
      <c r="F201" s="1">
        <v>1</v>
      </c>
      <c r="G201" s="1">
        <v>2.3767</v>
      </c>
      <c r="H201" s="1">
        <v>2.3717999999999999</v>
      </c>
      <c r="I201" s="1">
        <f t="shared" si="0"/>
        <v>4.9000000000001265</v>
      </c>
      <c r="J201" s="1">
        <f t="shared" si="1"/>
        <v>4.9000000000001265</v>
      </c>
    </row>
    <row r="202" spans="1:12">
      <c r="A202" s="4">
        <v>44370</v>
      </c>
      <c r="B202" s="1" t="s">
        <v>197</v>
      </c>
      <c r="C202" s="1">
        <v>6</v>
      </c>
      <c r="D202" s="1" t="s">
        <v>203</v>
      </c>
      <c r="E202" s="1" t="s">
        <v>178</v>
      </c>
      <c r="F202" s="1">
        <v>1</v>
      </c>
      <c r="G202" s="1">
        <v>2.2155</v>
      </c>
      <c r="H202" s="1">
        <v>2.2059000000000002</v>
      </c>
      <c r="I202" s="1">
        <f t="shared" si="0"/>
        <v>9.5999999999998309</v>
      </c>
      <c r="J202" s="1">
        <f t="shared" si="1"/>
        <v>9.5999999999998309</v>
      </c>
    </row>
    <row r="203" spans="1:12">
      <c r="A203" s="4">
        <v>44377</v>
      </c>
      <c r="B203" s="1" t="s">
        <v>204</v>
      </c>
      <c r="C203" s="1">
        <v>3</v>
      </c>
      <c r="D203" s="1" t="s">
        <v>152</v>
      </c>
      <c r="E203" s="1" t="s">
        <v>178</v>
      </c>
      <c r="F203" s="1">
        <v>4</v>
      </c>
      <c r="G203" s="1">
        <v>2.387</v>
      </c>
      <c r="H203" s="1">
        <v>2.3715000000000002</v>
      </c>
      <c r="I203" s="1">
        <f t="shared" si="0"/>
        <v>15.499999999999847</v>
      </c>
      <c r="J203" s="1">
        <f t="shared" si="1"/>
        <v>3.8749999999999618</v>
      </c>
    </row>
    <row r="204" spans="1:12">
      <c r="A204" s="4">
        <v>44377</v>
      </c>
      <c r="B204" s="1" t="s">
        <v>204</v>
      </c>
      <c r="C204" s="1">
        <v>3</v>
      </c>
      <c r="D204" s="1" t="s">
        <v>160</v>
      </c>
      <c r="E204" s="1" t="s">
        <v>178</v>
      </c>
      <c r="F204" s="1">
        <v>3</v>
      </c>
      <c r="G204" s="1">
        <v>2.3504999999999998</v>
      </c>
      <c r="H204" s="1">
        <v>2.3408000000000002</v>
      </c>
      <c r="I204" s="1">
        <f t="shared" si="0"/>
        <v>9.6999999999995978</v>
      </c>
      <c r="J204" s="1">
        <f t="shared" si="1"/>
        <v>3.2333333333331993</v>
      </c>
    </row>
    <row r="205" spans="1:12">
      <c r="A205" s="4">
        <v>44377</v>
      </c>
      <c r="B205" s="1" t="s">
        <v>204</v>
      </c>
      <c r="C205" s="1">
        <v>4</v>
      </c>
      <c r="D205" s="1" t="s">
        <v>152</v>
      </c>
      <c r="E205" s="1" t="s">
        <v>178</v>
      </c>
      <c r="F205" s="1">
        <v>1</v>
      </c>
      <c r="G205" s="1">
        <v>2.2795999999999998</v>
      </c>
      <c r="H205" s="1">
        <v>2.2757000000000001</v>
      </c>
      <c r="I205" s="1">
        <f t="shared" si="0"/>
        <v>3.8999999999997925</v>
      </c>
      <c r="J205" s="1">
        <f t="shared" si="1"/>
        <v>3.8999999999997925</v>
      </c>
    </row>
    <row r="206" spans="1:12">
      <c r="A206" s="4">
        <v>44377</v>
      </c>
      <c r="B206" s="1" t="s">
        <v>204</v>
      </c>
      <c r="C206" s="1">
        <v>4</v>
      </c>
      <c r="D206" s="1" t="s">
        <v>198</v>
      </c>
      <c r="E206" s="1" t="s">
        <v>177</v>
      </c>
      <c r="F206" s="1">
        <v>2</v>
      </c>
      <c r="G206" s="1">
        <v>2.2088000000000001</v>
      </c>
      <c r="H206" s="1">
        <v>2.2008999999999999</v>
      </c>
      <c r="I206" s="1">
        <f t="shared" si="0"/>
        <v>7.9000000000002402</v>
      </c>
      <c r="J206" s="1">
        <f t="shared" si="1"/>
        <v>3.9500000000001201</v>
      </c>
    </row>
    <row r="207" spans="1:12">
      <c r="A207" s="4">
        <v>44377</v>
      </c>
      <c r="B207" s="1" t="s">
        <v>204</v>
      </c>
      <c r="C207" s="1">
        <v>4</v>
      </c>
      <c r="D207" s="1" t="s">
        <v>205</v>
      </c>
      <c r="E207" s="1" t="s">
        <v>177</v>
      </c>
      <c r="F207" s="1">
        <v>1</v>
      </c>
      <c r="G207" s="1">
        <v>2.2416</v>
      </c>
      <c r="H207" s="1">
        <v>2.2393000000000001</v>
      </c>
      <c r="I207" s="1">
        <f t="shared" si="0"/>
        <v>2.2999999999999687</v>
      </c>
      <c r="J207" s="1">
        <f t="shared" si="1"/>
        <v>2.2999999999999687</v>
      </c>
    </row>
    <row r="208" spans="1:12">
      <c r="A208" s="4">
        <v>44377</v>
      </c>
      <c r="B208" s="1" t="s">
        <v>204</v>
      </c>
      <c r="C208" s="1">
        <v>5</v>
      </c>
      <c r="D208" s="1" t="s">
        <v>173</v>
      </c>
      <c r="E208" s="1" t="s">
        <v>174</v>
      </c>
      <c r="F208" s="1">
        <v>1</v>
      </c>
      <c r="G208" s="1">
        <v>2.1873999999999998</v>
      </c>
      <c r="H208" s="1">
        <v>2.1798999999999999</v>
      </c>
      <c r="I208" s="1">
        <f t="shared" si="0"/>
        <v>7.4999999999998401</v>
      </c>
      <c r="J208" s="1">
        <f t="shared" si="1"/>
        <v>7.4999999999998401</v>
      </c>
    </row>
    <row r="209" spans="1:12">
      <c r="A209" s="4">
        <v>44377</v>
      </c>
      <c r="B209" s="1" t="s">
        <v>204</v>
      </c>
      <c r="C209" s="1">
        <v>5</v>
      </c>
      <c r="D209" s="1" t="s">
        <v>152</v>
      </c>
      <c r="E209" s="1" t="s">
        <v>178</v>
      </c>
      <c r="F209" s="1">
        <v>5</v>
      </c>
      <c r="G209" s="1">
        <v>2.2109000000000001</v>
      </c>
      <c r="H209" s="1">
        <v>2.1999</v>
      </c>
      <c r="I209" s="1">
        <f t="shared" si="0"/>
        <v>11.000000000000121</v>
      </c>
      <c r="J209" s="1">
        <f t="shared" si="1"/>
        <v>2.2000000000000242</v>
      </c>
      <c r="L209" s="1" t="s">
        <v>206</v>
      </c>
    </row>
    <row r="210" spans="1:12">
      <c r="A210" s="4">
        <v>44377</v>
      </c>
      <c r="B210" s="1" t="s">
        <v>204</v>
      </c>
      <c r="C210" s="1">
        <v>5</v>
      </c>
      <c r="D210" s="1" t="s">
        <v>207</v>
      </c>
      <c r="E210" s="1" t="s">
        <v>178</v>
      </c>
      <c r="F210" s="1">
        <v>1</v>
      </c>
      <c r="G210" s="1">
        <v>2.3652000000000002</v>
      </c>
      <c r="H210" s="1">
        <v>2.3605999999999998</v>
      </c>
      <c r="I210" s="1">
        <f t="shared" si="0"/>
        <v>4.6000000000003816</v>
      </c>
      <c r="J210" s="1">
        <f t="shared" si="1"/>
        <v>4.6000000000003816</v>
      </c>
    </row>
    <row r="211" spans="1:12">
      <c r="A211" s="4">
        <v>44384</v>
      </c>
      <c r="B211" s="1" t="s">
        <v>24</v>
      </c>
      <c r="C211" s="1">
        <v>3</v>
      </c>
      <c r="D211" s="1" t="s">
        <v>160</v>
      </c>
      <c r="E211" s="1" t="s">
        <v>177</v>
      </c>
      <c r="F211" s="1">
        <v>2</v>
      </c>
      <c r="G211" s="1">
        <v>2.7376</v>
      </c>
      <c r="H211" s="1">
        <v>2.3485999999999998</v>
      </c>
      <c r="I211" s="1">
        <f t="shared" si="0"/>
        <v>389.00000000000023</v>
      </c>
      <c r="J211" s="1">
        <f t="shared" si="1"/>
        <v>194.50000000000011</v>
      </c>
    </row>
    <row r="212" spans="1:12">
      <c r="A212" s="4">
        <v>44384</v>
      </c>
      <c r="B212" s="1" t="s">
        <v>24</v>
      </c>
      <c r="C212" s="1">
        <v>3</v>
      </c>
      <c r="D212" s="1" t="s">
        <v>157</v>
      </c>
      <c r="E212" s="1" t="s">
        <v>177</v>
      </c>
      <c r="F212" s="1">
        <v>7</v>
      </c>
      <c r="G212" s="1">
        <v>2.2927</v>
      </c>
      <c r="H212" s="1">
        <v>2.1960000000000002</v>
      </c>
      <c r="I212" s="1">
        <f t="shared" si="0"/>
        <v>96.69999999999979</v>
      </c>
      <c r="J212" s="1">
        <f t="shared" si="1"/>
        <v>13.814285714285685</v>
      </c>
    </row>
    <row r="213" spans="1:12">
      <c r="A213" s="4">
        <v>44384</v>
      </c>
      <c r="B213" s="1" t="s">
        <v>24</v>
      </c>
      <c r="C213" s="1">
        <v>3</v>
      </c>
      <c r="D213" s="1" t="s">
        <v>163</v>
      </c>
      <c r="E213" s="1" t="s">
        <v>178</v>
      </c>
      <c r="F213" s="1">
        <v>1</v>
      </c>
      <c r="G213" s="1">
        <v>2.2050999999999998</v>
      </c>
      <c r="H213" s="1">
        <v>2.1996000000000002</v>
      </c>
      <c r="I213" s="1">
        <f t="shared" si="0"/>
        <v>5.4999999999996163</v>
      </c>
      <c r="J213" s="1">
        <f t="shared" si="1"/>
        <v>5.4999999999996163</v>
      </c>
    </row>
    <row r="214" spans="1:12">
      <c r="A214" s="4">
        <v>44384</v>
      </c>
      <c r="B214" s="1" t="s">
        <v>24</v>
      </c>
      <c r="C214" s="1">
        <v>3</v>
      </c>
      <c r="D214" s="1" t="s">
        <v>171</v>
      </c>
      <c r="E214" s="1" t="s">
        <v>177</v>
      </c>
      <c r="F214" s="1">
        <v>1</v>
      </c>
      <c r="G214" s="1">
        <v>2.222</v>
      </c>
      <c r="H214" s="1">
        <v>2.2202999999999999</v>
      </c>
      <c r="I214" s="1">
        <f t="shared" si="0"/>
        <v>1.7000000000000348</v>
      </c>
      <c r="J214" s="1">
        <f t="shared" si="1"/>
        <v>1.7000000000000348</v>
      </c>
    </row>
    <row r="215" spans="1:12">
      <c r="A215" s="4">
        <v>44384</v>
      </c>
      <c r="B215" s="1" t="s">
        <v>24</v>
      </c>
      <c r="C215" s="1">
        <v>3</v>
      </c>
      <c r="D215" s="1" t="s">
        <v>161</v>
      </c>
      <c r="E215" s="1" t="s">
        <v>178</v>
      </c>
      <c r="F215" s="1">
        <v>1</v>
      </c>
      <c r="G215" s="1">
        <v>2.1612</v>
      </c>
      <c r="H215" s="1">
        <v>2.1518999999999999</v>
      </c>
      <c r="I215" s="1">
        <f t="shared" si="0"/>
        <v>9.300000000000086</v>
      </c>
      <c r="J215" s="1">
        <f t="shared" si="1"/>
        <v>9.300000000000086</v>
      </c>
    </row>
    <row r="216" spans="1:12">
      <c r="A216" s="4">
        <v>44384</v>
      </c>
      <c r="B216" s="1" t="s">
        <v>24</v>
      </c>
      <c r="C216" s="1">
        <v>4</v>
      </c>
      <c r="D216" s="1" t="s">
        <v>157</v>
      </c>
      <c r="E216" s="1" t="s">
        <v>177</v>
      </c>
      <c r="F216" s="1">
        <v>8</v>
      </c>
      <c r="G216" s="1">
        <v>2.3929</v>
      </c>
      <c r="H216" s="1">
        <v>2.3043</v>
      </c>
      <c r="I216" s="1">
        <f t="shared" si="0"/>
        <v>88.600000000000009</v>
      </c>
      <c r="J216" s="1">
        <f t="shared" si="1"/>
        <v>11.075000000000001</v>
      </c>
    </row>
    <row r="217" spans="1:12">
      <c r="A217" s="4">
        <v>44384</v>
      </c>
      <c r="B217" s="1" t="s">
        <v>24</v>
      </c>
      <c r="C217" s="1">
        <v>4</v>
      </c>
      <c r="D217" s="1" t="s">
        <v>158</v>
      </c>
      <c r="E217" s="1" t="s">
        <v>177</v>
      </c>
      <c r="F217" s="1">
        <v>1</v>
      </c>
      <c r="G217" s="1">
        <v>2.2906</v>
      </c>
      <c r="H217" s="1">
        <v>2.2894999999999999</v>
      </c>
      <c r="I217" s="1">
        <f t="shared" si="0"/>
        <v>1.1000000000001009</v>
      </c>
      <c r="J217" s="1">
        <f t="shared" si="1"/>
        <v>1.1000000000001009</v>
      </c>
    </row>
    <row r="218" spans="1:12">
      <c r="A218" s="4">
        <v>44384</v>
      </c>
      <c r="B218" s="1" t="s">
        <v>24</v>
      </c>
      <c r="C218" s="1">
        <v>5</v>
      </c>
      <c r="D218" s="1" t="s">
        <v>157</v>
      </c>
      <c r="E218" s="1" t="s">
        <v>177</v>
      </c>
      <c r="F218" s="1">
        <v>2</v>
      </c>
      <c r="G218" s="1">
        <v>2.3975</v>
      </c>
      <c r="H218" s="1">
        <v>2.3731</v>
      </c>
      <c r="I218" s="1">
        <f t="shared" si="0"/>
        <v>24.399999999999977</v>
      </c>
      <c r="J218" s="1">
        <f t="shared" si="1"/>
        <v>12.199999999999989</v>
      </c>
    </row>
    <row r="219" spans="1:12">
      <c r="A219" s="4">
        <v>44384</v>
      </c>
      <c r="B219" s="1" t="s">
        <v>24</v>
      </c>
      <c r="C219" s="1">
        <v>6</v>
      </c>
      <c r="D219" s="1" t="s">
        <v>163</v>
      </c>
      <c r="E219" s="1" t="s">
        <v>178</v>
      </c>
      <c r="F219" s="1">
        <v>1</v>
      </c>
      <c r="G219" s="1">
        <v>2.3633000000000002</v>
      </c>
      <c r="H219" s="1">
        <v>2.3365</v>
      </c>
      <c r="I219" s="1">
        <f t="shared" si="0"/>
        <v>26.800000000000157</v>
      </c>
      <c r="J219" s="1">
        <f t="shared" si="1"/>
        <v>26.800000000000157</v>
      </c>
    </row>
    <row r="220" spans="1:12">
      <c r="A220" s="4">
        <v>44384</v>
      </c>
      <c r="B220" s="1" t="s">
        <v>24</v>
      </c>
      <c r="C220" s="1">
        <v>6</v>
      </c>
      <c r="D220" s="1" t="s">
        <v>152</v>
      </c>
      <c r="E220" s="1" t="s">
        <v>177</v>
      </c>
      <c r="F220" s="1">
        <v>1</v>
      </c>
      <c r="G220" s="1">
        <v>2.4005999999999998</v>
      </c>
      <c r="H220" s="1">
        <v>2.3729</v>
      </c>
      <c r="I220" s="1">
        <f t="shared" si="0"/>
        <v>27.699999999999836</v>
      </c>
      <c r="J220" s="1">
        <f t="shared" si="1"/>
        <v>27.699999999999836</v>
      </c>
    </row>
    <row r="221" spans="1:12">
      <c r="A221" s="4">
        <v>44384</v>
      </c>
      <c r="B221" s="1" t="s">
        <v>24</v>
      </c>
      <c r="C221" s="1">
        <v>6</v>
      </c>
      <c r="D221" s="1" t="s">
        <v>157</v>
      </c>
      <c r="E221" s="1" t="s">
        <v>177</v>
      </c>
      <c r="F221" s="1">
        <v>4</v>
      </c>
      <c r="G221" s="1">
        <v>2.2368999999999999</v>
      </c>
      <c r="H221" s="1">
        <v>2.2071999999999998</v>
      </c>
      <c r="I221" s="1">
        <f t="shared" si="0"/>
        <v>29.70000000000006</v>
      </c>
      <c r="J221" s="1">
        <f t="shared" si="1"/>
        <v>7.4250000000000149</v>
      </c>
    </row>
    <row r="222" spans="1:12">
      <c r="A222" s="4">
        <v>44384</v>
      </c>
      <c r="B222" s="1" t="s">
        <v>24</v>
      </c>
      <c r="C222" s="1">
        <v>6</v>
      </c>
      <c r="D222" s="1" t="s">
        <v>161</v>
      </c>
      <c r="E222" s="1" t="s">
        <v>178</v>
      </c>
      <c r="F222" s="1">
        <v>1</v>
      </c>
      <c r="G222" s="1">
        <v>2.2336999999999998</v>
      </c>
      <c r="H222" s="1">
        <v>2.2202000000000002</v>
      </c>
      <c r="I222" s="1">
        <f t="shared" si="0"/>
        <v>13.499999999999623</v>
      </c>
      <c r="J222" s="1">
        <f t="shared" si="1"/>
        <v>13.499999999999623</v>
      </c>
    </row>
    <row r="223" spans="1:12">
      <c r="A223" s="4">
        <v>44384</v>
      </c>
      <c r="B223" s="1" t="s">
        <v>24</v>
      </c>
      <c r="C223" s="1">
        <v>6</v>
      </c>
      <c r="D223" s="1" t="s">
        <v>154</v>
      </c>
      <c r="E223" s="1" t="s">
        <v>177</v>
      </c>
      <c r="F223" s="1">
        <v>1</v>
      </c>
      <c r="G223" s="1">
        <v>2.1532</v>
      </c>
      <c r="H223" s="1">
        <v>2.1520000000000001</v>
      </c>
      <c r="I223" s="1">
        <f t="shared" si="0"/>
        <v>1.1999999999998678</v>
      </c>
      <c r="J223" s="1">
        <f t="shared" si="1"/>
        <v>1.1999999999998678</v>
      </c>
    </row>
    <row r="224" spans="1:12">
      <c r="A224" s="4">
        <v>44384</v>
      </c>
      <c r="B224" s="1" t="s">
        <v>24</v>
      </c>
      <c r="C224" s="1">
        <v>6</v>
      </c>
      <c r="D224" s="1" t="s">
        <v>164</v>
      </c>
      <c r="E224" s="1" t="s">
        <v>177</v>
      </c>
      <c r="F224" s="1">
        <v>4</v>
      </c>
      <c r="G224" s="1">
        <v>2.3773</v>
      </c>
      <c r="H224" s="1">
        <v>2.3609</v>
      </c>
      <c r="I224" s="1">
        <f t="shared" si="0"/>
        <v>16.39999999999997</v>
      </c>
      <c r="J224" s="1">
        <f t="shared" si="1"/>
        <v>4.0999999999999925</v>
      </c>
    </row>
    <row r="225" spans="1:12">
      <c r="A225" s="4">
        <v>44384</v>
      </c>
      <c r="B225" s="1" t="s">
        <v>24</v>
      </c>
      <c r="C225" s="1">
        <v>6</v>
      </c>
      <c r="D225" s="1" t="s">
        <v>164</v>
      </c>
      <c r="E225" s="1" t="s">
        <v>178</v>
      </c>
      <c r="F225" s="1">
        <v>1</v>
      </c>
      <c r="G225" s="1">
        <v>2.359</v>
      </c>
      <c r="H225" s="1">
        <v>2.3481000000000001</v>
      </c>
      <c r="I225" s="1">
        <f t="shared" si="0"/>
        <v>10.89999999999991</v>
      </c>
      <c r="J225" s="1">
        <f t="shared" si="1"/>
        <v>10.89999999999991</v>
      </c>
    </row>
    <row r="226" spans="1:12">
      <c r="A226" s="4">
        <v>44392</v>
      </c>
      <c r="B226" s="1" t="s">
        <v>31</v>
      </c>
      <c r="C226" s="1">
        <v>2</v>
      </c>
      <c r="D226" s="1" t="s">
        <v>158</v>
      </c>
      <c r="E226" s="1" t="s">
        <v>177</v>
      </c>
      <c r="F226" s="1">
        <v>1</v>
      </c>
      <c r="G226" s="1">
        <v>2.2284000000000002</v>
      </c>
      <c r="H226" s="1">
        <v>2.2271999999999998</v>
      </c>
      <c r="I226" s="1">
        <f t="shared" si="0"/>
        <v>1.2000000000003119</v>
      </c>
      <c r="J226" s="1">
        <f t="shared" si="1"/>
        <v>1.2000000000003119</v>
      </c>
    </row>
    <row r="227" spans="1:12">
      <c r="A227" s="4">
        <v>44392</v>
      </c>
      <c r="B227" s="1" t="s">
        <v>31</v>
      </c>
      <c r="C227" s="1">
        <v>3</v>
      </c>
      <c r="D227" s="1" t="s">
        <v>160</v>
      </c>
      <c r="E227" s="1" t="s">
        <v>178</v>
      </c>
      <c r="F227" s="1">
        <v>1</v>
      </c>
      <c r="G227" s="1">
        <v>2.3418000000000001</v>
      </c>
      <c r="H227" s="1">
        <v>2.3380000000000001</v>
      </c>
      <c r="I227" s="1">
        <f t="shared" si="0"/>
        <v>3.8000000000000256</v>
      </c>
      <c r="J227" s="1">
        <f t="shared" si="1"/>
        <v>3.8000000000000256</v>
      </c>
    </row>
    <row r="228" spans="1:12">
      <c r="A228" s="4">
        <v>44392</v>
      </c>
      <c r="B228" s="1" t="s">
        <v>31</v>
      </c>
      <c r="C228" s="1">
        <v>5</v>
      </c>
      <c r="D228" s="1" t="s">
        <v>160</v>
      </c>
      <c r="E228" s="1" t="s">
        <v>178</v>
      </c>
      <c r="F228" s="1">
        <v>1</v>
      </c>
      <c r="G228" s="1">
        <v>2.2246000000000001</v>
      </c>
      <c r="H228" s="1">
        <v>2.2145999999999999</v>
      </c>
      <c r="I228" s="1">
        <f t="shared" si="0"/>
        <v>10.000000000000231</v>
      </c>
      <c r="J228" s="1">
        <f t="shared" si="1"/>
        <v>10.000000000000231</v>
      </c>
    </row>
    <row r="229" spans="1:12">
      <c r="A229" s="4">
        <v>44392</v>
      </c>
      <c r="B229" s="1" t="s">
        <v>31</v>
      </c>
      <c r="C229" s="1">
        <v>6</v>
      </c>
      <c r="D229" s="1" t="s">
        <v>160</v>
      </c>
      <c r="E229" s="1" t="s">
        <v>178</v>
      </c>
      <c r="F229" s="1">
        <v>2</v>
      </c>
      <c r="G229" s="1">
        <v>2.3229000000000002</v>
      </c>
      <c r="H229" s="1">
        <v>2.3062</v>
      </c>
      <c r="I229" s="1">
        <f t="shared" si="0"/>
        <v>16.700000000000159</v>
      </c>
      <c r="J229" s="1">
        <f t="shared" si="1"/>
        <v>8.3500000000000796</v>
      </c>
    </row>
    <row r="230" spans="1:12">
      <c r="A230" s="4">
        <v>44392</v>
      </c>
      <c r="B230" s="1" t="s">
        <v>31</v>
      </c>
      <c r="C230" s="1">
        <v>6</v>
      </c>
      <c r="D230" s="1" t="s">
        <v>163</v>
      </c>
      <c r="E230" s="1" t="s">
        <v>178</v>
      </c>
      <c r="F230" s="1">
        <v>1</v>
      </c>
      <c r="G230" s="1">
        <v>2.1814</v>
      </c>
      <c r="H230" s="1">
        <v>2.1789000000000001</v>
      </c>
      <c r="I230" s="1">
        <f t="shared" si="0"/>
        <v>2.4999999999999467</v>
      </c>
      <c r="J230" s="1">
        <f t="shared" si="1"/>
        <v>2.4999999999999467</v>
      </c>
    </row>
    <row r="231" spans="1:12">
      <c r="A231" s="4">
        <v>44392</v>
      </c>
      <c r="B231" s="1" t="s">
        <v>31</v>
      </c>
      <c r="C231" s="1">
        <v>4</v>
      </c>
      <c r="D231" s="1" t="s">
        <v>164</v>
      </c>
      <c r="E231" s="1" t="s">
        <v>177</v>
      </c>
      <c r="F231" s="1">
        <v>1</v>
      </c>
      <c r="G231" s="1">
        <v>2.1446999999999998</v>
      </c>
      <c r="H231" s="1">
        <v>2.1438999999999999</v>
      </c>
      <c r="I231" s="1">
        <f t="shared" si="0"/>
        <v>0.79999999999991189</v>
      </c>
      <c r="J231" s="1">
        <f t="shared" si="1"/>
        <v>0.79999999999991189</v>
      </c>
    </row>
    <row r="232" spans="1:12">
      <c r="A232" s="2">
        <v>44391</v>
      </c>
      <c r="B232" s="1" t="s">
        <v>9</v>
      </c>
      <c r="C232" s="1">
        <v>1</v>
      </c>
      <c r="D232" s="1" t="s">
        <v>208</v>
      </c>
      <c r="E232" s="1" t="s">
        <v>178</v>
      </c>
      <c r="F232" s="1">
        <v>1</v>
      </c>
      <c r="I232" s="1">
        <f t="shared" si="0"/>
        <v>0</v>
      </c>
      <c r="J232" s="1">
        <f t="shared" si="1"/>
        <v>0</v>
      </c>
      <c r="L232" s="1" t="s">
        <v>209</v>
      </c>
    </row>
    <row r="233" spans="1:12">
      <c r="A233" s="2">
        <v>44391</v>
      </c>
      <c r="B233" s="1" t="s">
        <v>9</v>
      </c>
      <c r="C233" s="1">
        <v>2</v>
      </c>
      <c r="D233" s="1" t="s">
        <v>160</v>
      </c>
      <c r="E233" s="1" t="s">
        <v>174</v>
      </c>
      <c r="F233" s="1">
        <v>1</v>
      </c>
      <c r="G233" s="1">
        <v>2.2779199999999999</v>
      </c>
      <c r="H233" s="1">
        <v>2.1968000000000001</v>
      </c>
      <c r="I233" s="1">
        <f t="shared" si="0"/>
        <v>81.119999999999862</v>
      </c>
      <c r="J233" s="1">
        <f t="shared" si="1"/>
        <v>81.119999999999862</v>
      </c>
    </row>
    <row r="234" spans="1:12">
      <c r="A234" s="2">
        <v>44391</v>
      </c>
      <c r="B234" s="1" t="s">
        <v>9</v>
      </c>
      <c r="C234" s="1">
        <v>3</v>
      </c>
      <c r="D234" s="1" t="s">
        <v>152</v>
      </c>
      <c r="E234" s="1" t="s">
        <v>178</v>
      </c>
      <c r="F234" s="1">
        <v>1</v>
      </c>
      <c r="G234" s="1">
        <v>2.3460999999999999</v>
      </c>
      <c r="H234" s="1">
        <v>2.3361999999999998</v>
      </c>
      <c r="I234" s="1">
        <f t="shared" si="0"/>
        <v>9.9000000000000199</v>
      </c>
      <c r="J234" s="1">
        <f t="shared" si="1"/>
        <v>9.9000000000000199</v>
      </c>
    </row>
    <row r="235" spans="1:12">
      <c r="A235" s="2">
        <v>44391</v>
      </c>
      <c r="B235" s="1" t="s">
        <v>9</v>
      </c>
      <c r="C235" s="1">
        <v>3</v>
      </c>
      <c r="D235" s="1" t="s">
        <v>203</v>
      </c>
      <c r="E235" s="1" t="s">
        <v>178</v>
      </c>
      <c r="F235" s="1">
        <v>1</v>
      </c>
      <c r="G235" s="1">
        <v>2.2784</v>
      </c>
      <c r="H235" s="1">
        <v>2.2694000000000001</v>
      </c>
      <c r="I235" s="1">
        <f t="shared" si="0"/>
        <v>8.999999999999897</v>
      </c>
      <c r="J235" s="1">
        <f t="shared" si="1"/>
        <v>8.999999999999897</v>
      </c>
    </row>
    <row r="236" spans="1:12">
      <c r="A236" s="2">
        <v>44391</v>
      </c>
      <c r="B236" s="1" t="s">
        <v>9</v>
      </c>
      <c r="C236" s="1">
        <v>4</v>
      </c>
      <c r="D236" s="1" t="s">
        <v>160</v>
      </c>
      <c r="E236" s="1" t="s">
        <v>178</v>
      </c>
      <c r="F236" s="1">
        <v>3</v>
      </c>
      <c r="G236" s="1">
        <v>2.6434000000000002</v>
      </c>
      <c r="H236" s="1">
        <v>2.2928999999999999</v>
      </c>
      <c r="I236" s="1">
        <f t="shared" si="0"/>
        <v>350.50000000000023</v>
      </c>
      <c r="J236" s="1">
        <f t="shared" si="1"/>
        <v>116.83333333333341</v>
      </c>
    </row>
    <row r="237" spans="1:12">
      <c r="A237" s="2">
        <v>44391</v>
      </c>
      <c r="B237" s="1" t="s">
        <v>9</v>
      </c>
      <c r="C237" s="1">
        <v>4</v>
      </c>
      <c r="D237" s="1" t="s">
        <v>164</v>
      </c>
      <c r="E237" s="1" t="s">
        <v>177</v>
      </c>
      <c r="F237" s="1">
        <v>1</v>
      </c>
      <c r="G237" s="1">
        <v>2.2763</v>
      </c>
      <c r="H237" s="1">
        <v>2.2134999999999998</v>
      </c>
      <c r="I237" s="1">
        <f t="shared" si="0"/>
        <v>62.800000000000189</v>
      </c>
      <c r="J237" s="1">
        <f t="shared" si="1"/>
        <v>62.800000000000189</v>
      </c>
    </row>
    <row r="238" spans="1:12">
      <c r="A238" s="2">
        <v>44391</v>
      </c>
      <c r="B238" s="1" t="s">
        <v>9</v>
      </c>
      <c r="C238" s="1">
        <v>4</v>
      </c>
      <c r="D238" s="1" t="s">
        <v>198</v>
      </c>
      <c r="E238" s="1" t="s">
        <v>177</v>
      </c>
      <c r="F238" s="1">
        <v>1</v>
      </c>
      <c r="G238" s="1">
        <v>2.3915999999999999</v>
      </c>
      <c r="H238" s="1">
        <v>2.3713000000000002</v>
      </c>
      <c r="I238" s="1">
        <f t="shared" si="0"/>
        <v>20.299999999999763</v>
      </c>
      <c r="J238" s="1">
        <f t="shared" si="1"/>
        <v>20.299999999999763</v>
      </c>
    </row>
    <row r="239" spans="1:12">
      <c r="A239" s="2">
        <v>44391</v>
      </c>
      <c r="B239" s="1" t="s">
        <v>9</v>
      </c>
      <c r="C239" s="1">
        <v>4</v>
      </c>
      <c r="D239" s="1" t="s">
        <v>202</v>
      </c>
      <c r="E239" s="1" t="s">
        <v>177</v>
      </c>
      <c r="F239" s="1">
        <v>1</v>
      </c>
      <c r="G239" s="1">
        <v>2.1993</v>
      </c>
      <c r="H239" s="1">
        <v>2.1934999999999998</v>
      </c>
      <c r="I239" s="1">
        <f t="shared" si="0"/>
        <v>5.8000000000002494</v>
      </c>
      <c r="J239" s="1">
        <f t="shared" si="1"/>
        <v>5.8000000000002494</v>
      </c>
    </row>
    <row r="240" spans="1:12">
      <c r="A240" s="2">
        <v>44391</v>
      </c>
      <c r="B240" s="1" t="s">
        <v>9</v>
      </c>
      <c r="C240" s="1">
        <v>5</v>
      </c>
      <c r="D240" s="1" t="s">
        <v>152</v>
      </c>
      <c r="E240" s="1" t="s">
        <v>178</v>
      </c>
      <c r="F240" s="1">
        <v>1</v>
      </c>
      <c r="G240" s="1">
        <v>2.3359999999999999</v>
      </c>
      <c r="H240" s="1">
        <v>2.3309000000000002</v>
      </c>
      <c r="I240" s="1">
        <f t="shared" si="0"/>
        <v>5.0999999999996604</v>
      </c>
      <c r="J240" s="1">
        <f t="shared" si="1"/>
        <v>5.0999999999996604</v>
      </c>
    </row>
    <row r="241" spans="1:10">
      <c r="A241" s="2">
        <v>44391</v>
      </c>
      <c r="B241" s="1" t="s">
        <v>9</v>
      </c>
      <c r="C241" s="1">
        <v>6</v>
      </c>
      <c r="D241" s="1" t="s">
        <v>152</v>
      </c>
      <c r="E241" s="1" t="s">
        <v>178</v>
      </c>
      <c r="F241" s="1">
        <v>1</v>
      </c>
      <c r="G241" s="1">
        <v>2.3599000000000001</v>
      </c>
      <c r="H241" s="1">
        <v>2.3395999999999999</v>
      </c>
      <c r="I241" s="1">
        <f t="shared" si="0"/>
        <v>20.300000000000207</v>
      </c>
      <c r="J241" s="1">
        <f t="shared" si="1"/>
        <v>20.300000000000207</v>
      </c>
    </row>
    <row r="242" spans="1:10">
      <c r="A242" s="2">
        <v>44391</v>
      </c>
      <c r="B242" s="1" t="s">
        <v>9</v>
      </c>
      <c r="C242" s="1">
        <v>6</v>
      </c>
      <c r="D242" s="1" t="s">
        <v>171</v>
      </c>
      <c r="E242" s="1" t="s">
        <v>177</v>
      </c>
      <c r="F242" s="1">
        <v>1</v>
      </c>
      <c r="G242" s="1">
        <v>2.2624</v>
      </c>
      <c r="H242" s="1">
        <v>2.2587000000000002</v>
      </c>
      <c r="I242" s="1">
        <f t="shared" si="0"/>
        <v>3.6999999999998145</v>
      </c>
      <c r="J242" s="1">
        <f t="shared" si="1"/>
        <v>3.6999999999998145</v>
      </c>
    </row>
    <row r="243" spans="1:10">
      <c r="A243" s="2">
        <v>44391</v>
      </c>
      <c r="B243" s="1" t="s">
        <v>9</v>
      </c>
      <c r="C243" s="1">
        <v>6</v>
      </c>
      <c r="D243" s="1" t="s">
        <v>160</v>
      </c>
      <c r="E243" s="1" t="s">
        <v>178</v>
      </c>
      <c r="F243" s="1">
        <v>1</v>
      </c>
      <c r="G243" s="1">
        <v>2.2671000000000001</v>
      </c>
      <c r="H243" s="1">
        <v>2.2601</v>
      </c>
      <c r="I243" s="1">
        <f t="shared" si="0"/>
        <v>7.0000000000001172</v>
      </c>
      <c r="J243" s="1">
        <f t="shared" si="1"/>
        <v>7.0000000000001172</v>
      </c>
    </row>
    <row r="244" spans="1:10">
      <c r="A244" s="2">
        <v>44391</v>
      </c>
      <c r="B244" s="1" t="s">
        <v>9</v>
      </c>
      <c r="C244" s="1">
        <v>6</v>
      </c>
      <c r="D244" s="1" t="s">
        <v>173</v>
      </c>
      <c r="E244" s="1" t="s">
        <v>174</v>
      </c>
      <c r="F244" s="1">
        <v>2</v>
      </c>
      <c r="G244" s="1">
        <v>2.2179000000000002</v>
      </c>
      <c r="H244" s="1">
        <v>2.2101000000000002</v>
      </c>
      <c r="I244" s="1">
        <f t="shared" si="0"/>
        <v>7.8000000000000291</v>
      </c>
      <c r="J244" s="1">
        <f t="shared" si="1"/>
        <v>3.9000000000000146</v>
      </c>
    </row>
    <row r="245" spans="1:10">
      <c r="A245" s="4">
        <v>44384</v>
      </c>
      <c r="B245" s="1" t="s">
        <v>44</v>
      </c>
      <c r="C245" s="1">
        <v>1</v>
      </c>
      <c r="D245" s="1" t="s">
        <v>160</v>
      </c>
      <c r="E245" s="1" t="s">
        <v>178</v>
      </c>
      <c r="F245" s="1">
        <v>1</v>
      </c>
      <c r="G245" s="1">
        <v>2.5314000000000001</v>
      </c>
      <c r="H245" s="1">
        <v>2.1894</v>
      </c>
      <c r="I245" s="1">
        <f t="shared" si="0"/>
        <v>342.00000000000006</v>
      </c>
      <c r="J245" s="1">
        <f t="shared" si="1"/>
        <v>342.00000000000006</v>
      </c>
    </row>
    <row r="246" spans="1:10">
      <c r="A246" s="4">
        <v>44384</v>
      </c>
      <c r="B246" s="1" t="s">
        <v>44</v>
      </c>
      <c r="C246" s="1">
        <v>1</v>
      </c>
      <c r="D246" s="1" t="s">
        <v>158</v>
      </c>
      <c r="E246" s="1" t="s">
        <v>177</v>
      </c>
      <c r="F246" s="1">
        <v>1</v>
      </c>
      <c r="G246" s="1">
        <v>2.2723</v>
      </c>
      <c r="H246" s="1">
        <v>2.2709999999999999</v>
      </c>
      <c r="I246" s="1">
        <f t="shared" si="0"/>
        <v>1.3000000000000789</v>
      </c>
      <c r="J246" s="1">
        <f t="shared" si="1"/>
        <v>1.3000000000000789</v>
      </c>
    </row>
    <row r="247" spans="1:10">
      <c r="A247" s="4">
        <v>44384</v>
      </c>
      <c r="B247" s="1" t="s">
        <v>44</v>
      </c>
      <c r="C247" s="1">
        <v>1</v>
      </c>
      <c r="D247" s="1" t="s">
        <v>157</v>
      </c>
      <c r="E247" s="1" t="s">
        <v>177</v>
      </c>
      <c r="F247" s="1">
        <v>1</v>
      </c>
      <c r="G247" s="1">
        <v>2.3071999999999999</v>
      </c>
      <c r="H247" s="1">
        <v>2.2961</v>
      </c>
      <c r="I247" s="1">
        <f t="shared" si="0"/>
        <v>11.099999999999888</v>
      </c>
      <c r="J247" s="1">
        <f t="shared" si="1"/>
        <v>11.099999999999888</v>
      </c>
    </row>
    <row r="248" spans="1:10">
      <c r="A248" s="4">
        <v>44384</v>
      </c>
      <c r="B248" s="1" t="s">
        <v>44</v>
      </c>
      <c r="C248" s="1">
        <v>2</v>
      </c>
      <c r="D248" s="1" t="s">
        <v>157</v>
      </c>
      <c r="E248" s="1" t="s">
        <v>177</v>
      </c>
      <c r="F248" s="1">
        <v>2</v>
      </c>
      <c r="G248" s="1">
        <v>2.1779000000000002</v>
      </c>
      <c r="H248" s="1">
        <v>2.1564999999999999</v>
      </c>
      <c r="I248" s="1">
        <f t="shared" si="0"/>
        <v>21.400000000000308</v>
      </c>
      <c r="J248" s="1">
        <f t="shared" si="1"/>
        <v>10.700000000000154</v>
      </c>
    </row>
    <row r="249" spans="1:10">
      <c r="A249" s="4">
        <v>44384</v>
      </c>
      <c r="B249" s="1" t="s">
        <v>44</v>
      </c>
      <c r="C249" s="1">
        <v>2</v>
      </c>
      <c r="D249" s="1" t="s">
        <v>160</v>
      </c>
      <c r="E249" s="1" t="s">
        <v>178</v>
      </c>
      <c r="F249" s="1">
        <v>2</v>
      </c>
      <c r="G249" s="1">
        <v>2.2206999999999999</v>
      </c>
      <c r="H249" s="1">
        <v>2.2088000000000001</v>
      </c>
      <c r="I249" s="1">
        <f t="shared" si="0"/>
        <v>11.8999999999998</v>
      </c>
      <c r="J249" s="1">
        <f t="shared" si="1"/>
        <v>5.9499999999998998</v>
      </c>
    </row>
    <row r="250" spans="1:10">
      <c r="A250" s="4">
        <v>44384</v>
      </c>
      <c r="B250" s="1" t="s">
        <v>44</v>
      </c>
      <c r="C250" s="1">
        <v>2</v>
      </c>
      <c r="D250" s="1" t="s">
        <v>163</v>
      </c>
      <c r="E250" s="1" t="s">
        <v>178</v>
      </c>
      <c r="F250" s="1">
        <v>1</v>
      </c>
      <c r="G250" s="1">
        <v>2.2564000000000002</v>
      </c>
      <c r="H250" s="1">
        <v>2.2526999999999999</v>
      </c>
      <c r="I250" s="1">
        <f t="shared" si="0"/>
        <v>3.7000000000002586</v>
      </c>
      <c r="J250" s="1">
        <f t="shared" si="1"/>
        <v>3.7000000000002586</v>
      </c>
    </row>
    <row r="251" spans="1:10">
      <c r="A251" s="4">
        <v>44384</v>
      </c>
      <c r="B251" s="1" t="s">
        <v>44</v>
      </c>
      <c r="C251" s="1">
        <v>2</v>
      </c>
      <c r="D251" s="1" t="s">
        <v>173</v>
      </c>
      <c r="E251" s="1" t="s">
        <v>178</v>
      </c>
      <c r="F251" s="1">
        <v>2</v>
      </c>
      <c r="G251" s="1">
        <v>2.2869000000000002</v>
      </c>
      <c r="H251" s="1">
        <v>2.2725</v>
      </c>
      <c r="I251" s="1">
        <f t="shared" si="0"/>
        <v>14.40000000000019</v>
      </c>
      <c r="J251" s="1">
        <f t="shared" si="1"/>
        <v>7.2000000000000952</v>
      </c>
    </row>
    <row r="252" spans="1:10">
      <c r="A252" s="4">
        <v>44384</v>
      </c>
      <c r="B252" s="1" t="s">
        <v>44</v>
      </c>
      <c r="C252" s="1">
        <v>3</v>
      </c>
      <c r="D252" s="1" t="s">
        <v>157</v>
      </c>
      <c r="E252" s="1" t="s">
        <v>177</v>
      </c>
      <c r="F252" s="1">
        <v>2</v>
      </c>
      <c r="G252" s="1">
        <v>2.2370999999999999</v>
      </c>
      <c r="H252" s="1">
        <v>2.2109000000000001</v>
      </c>
      <c r="I252" s="1">
        <f t="shared" si="0"/>
        <v>26.199999999999779</v>
      </c>
      <c r="J252" s="1">
        <f t="shared" si="1"/>
        <v>13.09999999999989</v>
      </c>
    </row>
    <row r="253" spans="1:10">
      <c r="A253" s="4">
        <v>44384</v>
      </c>
      <c r="B253" s="1" t="s">
        <v>44</v>
      </c>
      <c r="C253" s="1">
        <v>3</v>
      </c>
      <c r="D253" s="1" t="s">
        <v>158</v>
      </c>
      <c r="E253" s="1" t="s">
        <v>177</v>
      </c>
      <c r="F253" s="1">
        <v>2</v>
      </c>
      <c r="G253" s="1">
        <v>2.1926999999999999</v>
      </c>
      <c r="H253" s="1">
        <v>2.1905999999999999</v>
      </c>
      <c r="I253" s="1">
        <f t="shared" si="0"/>
        <v>2.0999999999999908</v>
      </c>
      <c r="J253" s="1">
        <f t="shared" si="1"/>
        <v>1.0499999999999954</v>
      </c>
    </row>
    <row r="254" spans="1:10">
      <c r="A254" s="4">
        <v>44384</v>
      </c>
      <c r="B254" s="1" t="s">
        <v>44</v>
      </c>
      <c r="C254" s="1">
        <v>4</v>
      </c>
      <c r="D254" s="1" t="s">
        <v>157</v>
      </c>
      <c r="E254" s="1" t="s">
        <v>177</v>
      </c>
      <c r="F254" s="1">
        <v>8</v>
      </c>
      <c r="G254" s="1">
        <v>2.3599000000000001</v>
      </c>
      <c r="H254" s="1">
        <v>2.2650999999999999</v>
      </c>
      <c r="I254" s="1">
        <f t="shared" si="0"/>
        <v>94.80000000000021</v>
      </c>
      <c r="J254" s="1">
        <f t="shared" si="1"/>
        <v>11.850000000000026</v>
      </c>
    </row>
    <row r="255" spans="1:10">
      <c r="A255" s="4">
        <v>44384</v>
      </c>
      <c r="B255" s="1" t="s">
        <v>44</v>
      </c>
      <c r="C255" s="1">
        <v>4</v>
      </c>
      <c r="D255" s="1" t="s">
        <v>163</v>
      </c>
      <c r="E255" s="1" t="s">
        <v>178</v>
      </c>
      <c r="F255" s="1">
        <v>1</v>
      </c>
      <c r="G255" s="1">
        <v>2.2284000000000002</v>
      </c>
      <c r="H255" s="1">
        <v>2.2168000000000001</v>
      </c>
      <c r="I255" s="1">
        <f t="shared" si="0"/>
        <v>11.600000000000055</v>
      </c>
      <c r="J255" s="1">
        <f t="shared" si="1"/>
        <v>11.600000000000055</v>
      </c>
    </row>
    <row r="256" spans="1:10">
      <c r="A256" s="4">
        <v>44384</v>
      </c>
      <c r="B256" s="1" t="s">
        <v>44</v>
      </c>
      <c r="C256" s="1">
        <v>4</v>
      </c>
      <c r="D256" s="1" t="s">
        <v>158</v>
      </c>
      <c r="E256" s="1" t="s">
        <v>177</v>
      </c>
      <c r="F256" s="1">
        <v>3</v>
      </c>
      <c r="G256" s="1">
        <v>2.2079</v>
      </c>
      <c r="H256" s="1">
        <v>2.2058</v>
      </c>
      <c r="I256" s="1">
        <f t="shared" si="0"/>
        <v>2.0999999999999908</v>
      </c>
      <c r="J256" s="1">
        <f t="shared" si="1"/>
        <v>0.69999999999999696</v>
      </c>
    </row>
    <row r="257" spans="1:12">
      <c r="A257" s="4">
        <v>44384</v>
      </c>
      <c r="B257" s="1" t="s">
        <v>44</v>
      </c>
      <c r="C257" s="1">
        <v>4</v>
      </c>
      <c r="D257" s="1" t="s">
        <v>173</v>
      </c>
      <c r="E257" s="1" t="s">
        <v>178</v>
      </c>
      <c r="F257" s="1">
        <v>1</v>
      </c>
      <c r="G257" s="1">
        <v>2.1955</v>
      </c>
      <c r="H257" s="1">
        <v>2.1878000000000002</v>
      </c>
      <c r="I257" s="1">
        <f t="shared" si="0"/>
        <v>7.6999999999998181</v>
      </c>
      <c r="J257" s="1">
        <f t="shared" si="1"/>
        <v>7.6999999999998181</v>
      </c>
    </row>
    <row r="258" spans="1:12">
      <c r="A258" s="4">
        <v>44384</v>
      </c>
      <c r="B258" s="1" t="s">
        <v>44</v>
      </c>
      <c r="C258" s="1">
        <v>4</v>
      </c>
      <c r="D258" s="1" t="s">
        <v>152</v>
      </c>
      <c r="E258" s="1" t="s">
        <v>178</v>
      </c>
      <c r="F258" s="1">
        <v>1</v>
      </c>
      <c r="G258" s="1">
        <v>2.2461000000000002</v>
      </c>
      <c r="H258" s="1">
        <v>2.2362000000000002</v>
      </c>
      <c r="I258" s="1">
        <f t="shared" ref="I258:I264" si="2">(G258-H258)*1000</f>
        <v>9.9000000000000199</v>
      </c>
      <c r="J258" s="1">
        <f t="shared" ref="J258:J264" si="3">I258/F258</f>
        <v>9.9000000000000199</v>
      </c>
    </row>
    <row r="259" spans="1:12">
      <c r="A259" s="4">
        <v>44384</v>
      </c>
      <c r="B259" s="1" t="s">
        <v>44</v>
      </c>
      <c r="C259" s="1">
        <v>5</v>
      </c>
      <c r="D259" s="1" t="s">
        <v>157</v>
      </c>
      <c r="E259" s="1" t="s">
        <v>177</v>
      </c>
      <c r="F259" s="1">
        <v>5</v>
      </c>
      <c r="G259" s="1">
        <v>2.2397999999999998</v>
      </c>
      <c r="H259" s="1">
        <v>2.1909999999999998</v>
      </c>
      <c r="I259" s="1">
        <f t="shared" si="2"/>
        <v>48.799999999999955</v>
      </c>
      <c r="J259" s="1">
        <f t="shared" si="3"/>
        <v>9.7599999999999909</v>
      </c>
    </row>
    <row r="260" spans="1:12">
      <c r="A260" s="4">
        <v>44384</v>
      </c>
      <c r="B260" s="1" t="s">
        <v>44</v>
      </c>
      <c r="C260" s="1">
        <v>5</v>
      </c>
      <c r="D260" s="1" t="s">
        <v>160</v>
      </c>
      <c r="E260" s="1" t="s">
        <v>178</v>
      </c>
      <c r="F260" s="1">
        <v>1</v>
      </c>
      <c r="G260" s="1">
        <v>2.1915</v>
      </c>
      <c r="H260" s="1">
        <v>2.1777000000000002</v>
      </c>
      <c r="I260" s="1">
        <f t="shared" si="2"/>
        <v>13.799999999999812</v>
      </c>
      <c r="J260" s="1">
        <f t="shared" si="3"/>
        <v>13.799999999999812</v>
      </c>
    </row>
    <row r="261" spans="1:12">
      <c r="A261" s="4">
        <v>44384</v>
      </c>
      <c r="B261" s="1" t="s">
        <v>44</v>
      </c>
      <c r="C261" s="1">
        <v>5</v>
      </c>
      <c r="D261" s="1" t="s">
        <v>163</v>
      </c>
      <c r="E261" s="1" t="s">
        <v>178</v>
      </c>
      <c r="F261" s="1">
        <v>1</v>
      </c>
      <c r="G261" s="1">
        <v>2.3656999999999999</v>
      </c>
      <c r="H261" s="1">
        <v>2.35</v>
      </c>
      <c r="I261" s="1">
        <f t="shared" si="2"/>
        <v>15.699999999999825</v>
      </c>
      <c r="J261" s="1">
        <f t="shared" si="3"/>
        <v>15.699999999999825</v>
      </c>
    </row>
    <row r="262" spans="1:12">
      <c r="A262" s="4">
        <v>44384</v>
      </c>
      <c r="B262" s="1" t="s">
        <v>44</v>
      </c>
      <c r="C262" s="1">
        <v>5</v>
      </c>
      <c r="D262" s="1" t="s">
        <v>164</v>
      </c>
      <c r="E262" s="1" t="s">
        <v>178</v>
      </c>
      <c r="F262" s="1">
        <v>1</v>
      </c>
      <c r="G262" s="1">
        <v>2.2317999999999998</v>
      </c>
      <c r="H262" s="1">
        <v>2.2252000000000001</v>
      </c>
      <c r="I262" s="1">
        <f t="shared" si="2"/>
        <v>6.5999999999997172</v>
      </c>
      <c r="J262" s="1">
        <f t="shared" si="3"/>
        <v>6.5999999999997172</v>
      </c>
    </row>
    <row r="263" spans="1:12">
      <c r="A263" s="4">
        <v>44384</v>
      </c>
      <c r="B263" s="1" t="s">
        <v>44</v>
      </c>
      <c r="C263" s="1">
        <v>6</v>
      </c>
      <c r="D263" s="1" t="s">
        <v>163</v>
      </c>
      <c r="E263" s="1" t="s">
        <v>178</v>
      </c>
      <c r="F263" s="1">
        <v>1</v>
      </c>
      <c r="G263" s="1">
        <v>2.2542</v>
      </c>
      <c r="H263" s="1">
        <v>2.2271000000000001</v>
      </c>
      <c r="I263" s="1">
        <f t="shared" si="2"/>
        <v>27.099999999999902</v>
      </c>
      <c r="J263" s="1">
        <f t="shared" si="3"/>
        <v>27.099999999999902</v>
      </c>
    </row>
    <row r="264" spans="1:12">
      <c r="A264" s="4">
        <v>44384</v>
      </c>
      <c r="B264" s="1" t="s">
        <v>44</v>
      </c>
      <c r="C264" s="1">
        <v>6</v>
      </c>
      <c r="D264" s="1" t="s">
        <v>158</v>
      </c>
      <c r="E264" s="1" t="s">
        <v>177</v>
      </c>
      <c r="F264" s="1">
        <v>1</v>
      </c>
      <c r="G264" s="1">
        <v>2.2101000000000002</v>
      </c>
      <c r="H264" s="1">
        <v>2.2081</v>
      </c>
      <c r="I264" s="1">
        <f t="shared" si="2"/>
        <v>2.0000000000002238</v>
      </c>
      <c r="J264" s="1">
        <f t="shared" si="3"/>
        <v>2.0000000000002238</v>
      </c>
    </row>
    <row r="265" spans="1:12">
      <c r="A265" s="2">
        <v>44389</v>
      </c>
      <c r="B265" s="1" t="s">
        <v>39</v>
      </c>
      <c r="C265" s="1">
        <v>1</v>
      </c>
      <c r="D265" s="1" t="s">
        <v>157</v>
      </c>
      <c r="E265" s="1" t="s">
        <v>177</v>
      </c>
      <c r="F265" s="1">
        <v>4</v>
      </c>
      <c r="G265" s="1">
        <v>2.2208999999999999</v>
      </c>
      <c r="H265" s="1">
        <v>2.1922000000000001</v>
      </c>
      <c r="I265" s="1">
        <f t="shared" ref="I265:I283" si="4">(G265-H265)*1000</f>
        <v>28.699999999999726</v>
      </c>
      <c r="J265" s="1">
        <f t="shared" ref="J265:J481" si="5">I265/F265</f>
        <v>7.1749999999999314</v>
      </c>
      <c r="L265" s="1" t="s">
        <v>210</v>
      </c>
    </row>
    <row r="266" spans="1:12">
      <c r="A266" s="2">
        <v>44389</v>
      </c>
      <c r="B266" s="1" t="s">
        <v>39</v>
      </c>
      <c r="C266" s="1">
        <v>1</v>
      </c>
      <c r="D266" s="1" t="s">
        <v>163</v>
      </c>
      <c r="E266" s="1" t="s">
        <v>178</v>
      </c>
      <c r="F266" s="1">
        <v>1</v>
      </c>
      <c r="G266" s="1">
        <v>2.2222</v>
      </c>
      <c r="H266" s="1">
        <v>2.2132999999999998</v>
      </c>
      <c r="I266" s="1">
        <f t="shared" si="4"/>
        <v>8.90000000000013</v>
      </c>
      <c r="J266" s="1">
        <f t="shared" si="5"/>
        <v>8.90000000000013</v>
      </c>
    </row>
    <row r="267" spans="1:12">
      <c r="A267" s="2">
        <v>44389</v>
      </c>
      <c r="B267" s="1" t="s">
        <v>39</v>
      </c>
      <c r="C267" s="1">
        <v>1</v>
      </c>
      <c r="D267" s="1" t="s">
        <v>171</v>
      </c>
      <c r="E267" s="1" t="s">
        <v>177</v>
      </c>
      <c r="F267" s="1">
        <v>1</v>
      </c>
      <c r="G267" s="1">
        <v>2.226</v>
      </c>
      <c r="H267" s="1">
        <v>2.2233000000000001</v>
      </c>
      <c r="I267" s="1">
        <f t="shared" si="4"/>
        <v>2.6999999999999247</v>
      </c>
      <c r="J267" s="1">
        <f t="shared" si="5"/>
        <v>2.6999999999999247</v>
      </c>
    </row>
    <row r="268" spans="1:12">
      <c r="A268" s="2">
        <v>44389</v>
      </c>
      <c r="B268" s="1" t="s">
        <v>39</v>
      </c>
      <c r="C268" s="1">
        <v>1</v>
      </c>
      <c r="D268" s="1" t="s">
        <v>193</v>
      </c>
      <c r="E268" s="1" t="s">
        <v>178</v>
      </c>
      <c r="F268" s="1">
        <v>1</v>
      </c>
      <c r="G268" s="1">
        <v>2.1899000000000002</v>
      </c>
      <c r="H268" s="1">
        <v>2.1890999999999998</v>
      </c>
      <c r="I268" s="1">
        <f t="shared" si="4"/>
        <v>0.80000000000035598</v>
      </c>
      <c r="J268" s="1">
        <f t="shared" si="5"/>
        <v>0.80000000000035598</v>
      </c>
    </row>
    <row r="269" spans="1:12">
      <c r="A269" s="2">
        <v>44389</v>
      </c>
      <c r="B269" s="1" t="s">
        <v>39</v>
      </c>
      <c r="C269" s="1">
        <v>2</v>
      </c>
      <c r="D269" s="1" t="s">
        <v>157</v>
      </c>
      <c r="E269" s="1" t="s">
        <v>177</v>
      </c>
      <c r="F269" s="1">
        <v>9</v>
      </c>
      <c r="G269" s="1">
        <v>2.5133000000000001</v>
      </c>
      <c r="H269" s="1">
        <v>2.3729</v>
      </c>
      <c r="I269" s="1">
        <f t="shared" si="4"/>
        <v>140.40000000000009</v>
      </c>
      <c r="J269" s="1">
        <f t="shared" si="5"/>
        <v>15.60000000000001</v>
      </c>
    </row>
    <row r="270" spans="1:12">
      <c r="A270" s="2">
        <v>44389</v>
      </c>
      <c r="B270" s="1" t="s">
        <v>39</v>
      </c>
      <c r="C270" s="1">
        <v>2</v>
      </c>
      <c r="D270" s="1" t="s">
        <v>198</v>
      </c>
      <c r="E270" s="1" t="s">
        <v>177</v>
      </c>
      <c r="F270" s="1">
        <v>1</v>
      </c>
      <c r="G270" s="1">
        <v>2.3466999999999998</v>
      </c>
      <c r="H270" s="1">
        <v>2.3433999999999999</v>
      </c>
      <c r="I270" s="1">
        <f t="shared" si="4"/>
        <v>3.2999999999998586</v>
      </c>
      <c r="J270" s="1">
        <f t="shared" si="5"/>
        <v>3.2999999999998586</v>
      </c>
    </row>
    <row r="271" spans="1:12">
      <c r="A271" s="2">
        <v>44389</v>
      </c>
      <c r="B271" s="1" t="s">
        <v>39</v>
      </c>
      <c r="C271" s="1">
        <v>2</v>
      </c>
      <c r="D271" s="1" t="s">
        <v>158</v>
      </c>
      <c r="E271" s="1" t="s">
        <v>177</v>
      </c>
      <c r="F271" s="1">
        <v>1</v>
      </c>
      <c r="G271" s="1">
        <v>2.2793000000000001</v>
      </c>
      <c r="H271" s="1">
        <v>2.2780999999999998</v>
      </c>
      <c r="I271" s="1">
        <f t="shared" si="4"/>
        <v>1.2000000000003119</v>
      </c>
      <c r="J271" s="1">
        <f t="shared" si="5"/>
        <v>1.2000000000003119</v>
      </c>
    </row>
    <row r="272" spans="1:12">
      <c r="A272" s="2">
        <v>44389</v>
      </c>
      <c r="B272" s="1" t="s">
        <v>39</v>
      </c>
      <c r="C272" s="1">
        <v>3</v>
      </c>
      <c r="D272" s="1" t="s">
        <v>160</v>
      </c>
      <c r="E272" s="1" t="s">
        <v>178</v>
      </c>
      <c r="F272" s="1">
        <v>1</v>
      </c>
      <c r="G272" s="1">
        <v>2.4632000000000001</v>
      </c>
      <c r="H272" s="1">
        <v>2.2040999999999999</v>
      </c>
      <c r="I272" s="1">
        <f t="shared" si="4"/>
        <v>259.10000000000014</v>
      </c>
      <c r="J272" s="1">
        <f t="shared" si="5"/>
        <v>259.10000000000014</v>
      </c>
    </row>
    <row r="273" spans="1:10">
      <c r="A273" s="2">
        <v>44389</v>
      </c>
      <c r="B273" s="1" t="s">
        <v>39</v>
      </c>
      <c r="C273" s="1">
        <v>3</v>
      </c>
      <c r="D273" s="1" t="s">
        <v>157</v>
      </c>
      <c r="E273" s="1" t="s">
        <v>177</v>
      </c>
      <c r="F273" s="1">
        <v>6</v>
      </c>
      <c r="G273" s="1">
        <v>2.3525999999999998</v>
      </c>
      <c r="H273" s="1">
        <v>2.2429999999999999</v>
      </c>
      <c r="I273" s="1">
        <f t="shared" si="4"/>
        <v>109.59999999999992</v>
      </c>
      <c r="J273" s="1">
        <f t="shared" si="5"/>
        <v>18.266666666666655</v>
      </c>
    </row>
    <row r="274" spans="1:10">
      <c r="A274" s="2">
        <v>44389</v>
      </c>
      <c r="B274" s="1" t="s">
        <v>39</v>
      </c>
      <c r="C274" s="1">
        <v>4</v>
      </c>
      <c r="D274" s="1" t="s">
        <v>160</v>
      </c>
      <c r="E274" s="1" t="s">
        <v>178</v>
      </c>
      <c r="F274" s="1">
        <v>1</v>
      </c>
      <c r="G274" s="1">
        <v>2.4235000000000002</v>
      </c>
      <c r="H274" s="1">
        <v>2.1846999999999999</v>
      </c>
      <c r="I274" s="1">
        <f t="shared" si="4"/>
        <v>238.80000000000035</v>
      </c>
      <c r="J274" s="1">
        <f t="shared" si="5"/>
        <v>238.80000000000035</v>
      </c>
    </row>
    <row r="275" spans="1:10">
      <c r="A275" s="2">
        <v>44389</v>
      </c>
      <c r="B275" s="1" t="s">
        <v>39</v>
      </c>
      <c r="C275" s="1">
        <v>4</v>
      </c>
      <c r="D275" s="1" t="s">
        <v>157</v>
      </c>
      <c r="E275" s="1" t="s">
        <v>177</v>
      </c>
      <c r="F275" s="1">
        <v>5</v>
      </c>
      <c r="G275" s="1">
        <v>2.2416</v>
      </c>
      <c r="H275" s="1">
        <v>2.2006999999999999</v>
      </c>
      <c r="I275" s="1">
        <f t="shared" si="4"/>
        <v>40.900000000000162</v>
      </c>
      <c r="J275" s="1">
        <f t="shared" si="5"/>
        <v>8.1800000000000317</v>
      </c>
    </row>
    <row r="276" spans="1:10">
      <c r="A276" s="2">
        <v>44389</v>
      </c>
      <c r="B276" s="1" t="s">
        <v>39</v>
      </c>
      <c r="C276" s="1">
        <v>4</v>
      </c>
      <c r="D276" s="1" t="s">
        <v>160</v>
      </c>
      <c r="E276" s="1" t="s">
        <v>178</v>
      </c>
      <c r="F276" s="1">
        <v>1</v>
      </c>
      <c r="G276" s="1">
        <v>2.1896</v>
      </c>
      <c r="H276" s="1">
        <v>2.1886999999999999</v>
      </c>
      <c r="I276" s="1">
        <f t="shared" si="4"/>
        <v>0.90000000000012292</v>
      </c>
      <c r="J276" s="1">
        <f t="shared" si="5"/>
        <v>0.90000000000012292</v>
      </c>
    </row>
    <row r="277" spans="1:10">
      <c r="A277" s="2">
        <v>44389</v>
      </c>
      <c r="B277" s="1" t="s">
        <v>39</v>
      </c>
      <c r="C277" s="1">
        <v>4</v>
      </c>
      <c r="D277" s="1" t="s">
        <v>193</v>
      </c>
      <c r="E277" s="1" t="s">
        <v>178</v>
      </c>
      <c r="F277" s="1">
        <v>1</v>
      </c>
      <c r="G277" s="1">
        <v>2.1800000000000002</v>
      </c>
      <c r="H277" s="1">
        <v>2.1787000000000001</v>
      </c>
      <c r="I277" s="1">
        <f t="shared" si="4"/>
        <v>1.3000000000000789</v>
      </c>
      <c r="J277" s="1">
        <f t="shared" si="5"/>
        <v>1.3000000000000789</v>
      </c>
    </row>
    <row r="278" spans="1:10">
      <c r="A278" s="2">
        <v>44389</v>
      </c>
      <c r="B278" s="1" t="s">
        <v>39</v>
      </c>
      <c r="C278" s="1">
        <v>5</v>
      </c>
      <c r="D278" s="1" t="s">
        <v>160</v>
      </c>
      <c r="E278" s="1" t="s">
        <v>178</v>
      </c>
      <c r="F278" s="1">
        <v>4</v>
      </c>
      <c r="G278" s="1">
        <v>2.4148000000000001</v>
      </c>
      <c r="H278" s="1">
        <v>2.2549000000000001</v>
      </c>
      <c r="I278" s="1">
        <f t="shared" si="4"/>
        <v>159.89999999999992</v>
      </c>
      <c r="J278" s="1">
        <f t="shared" si="5"/>
        <v>39.97499999999998</v>
      </c>
    </row>
    <row r="279" spans="1:10">
      <c r="A279" s="2">
        <v>44389</v>
      </c>
      <c r="B279" s="1" t="s">
        <v>39</v>
      </c>
      <c r="C279" s="1">
        <v>5</v>
      </c>
      <c r="D279" s="1" t="s">
        <v>161</v>
      </c>
      <c r="E279" s="1" t="s">
        <v>178</v>
      </c>
      <c r="F279" s="1">
        <v>1</v>
      </c>
      <c r="G279" s="1">
        <v>2.2008000000000001</v>
      </c>
      <c r="H279" s="1">
        <v>2.1987999999999999</v>
      </c>
      <c r="I279" s="1">
        <f t="shared" si="4"/>
        <v>2.0000000000002238</v>
      </c>
      <c r="J279" s="1">
        <f t="shared" si="5"/>
        <v>2.0000000000002238</v>
      </c>
    </row>
    <row r="280" spans="1:10">
      <c r="A280" s="2">
        <v>44389</v>
      </c>
      <c r="B280" s="1" t="s">
        <v>39</v>
      </c>
      <c r="C280" s="1">
        <v>6</v>
      </c>
      <c r="D280" s="1" t="s">
        <v>160</v>
      </c>
      <c r="E280" s="1" t="s">
        <v>178</v>
      </c>
      <c r="F280" s="1">
        <v>1</v>
      </c>
      <c r="G280" s="1">
        <v>2.5011999999999999</v>
      </c>
      <c r="H280" s="1">
        <v>2.2734000000000001</v>
      </c>
      <c r="I280" s="1">
        <f t="shared" si="4"/>
        <v>227.79999999999978</v>
      </c>
      <c r="J280" s="1">
        <f t="shared" si="5"/>
        <v>227.79999999999978</v>
      </c>
    </row>
    <row r="281" spans="1:10">
      <c r="A281" s="2">
        <v>44389</v>
      </c>
      <c r="B281" s="1" t="s">
        <v>39</v>
      </c>
      <c r="C281" s="1">
        <v>6</v>
      </c>
      <c r="D281" s="1" t="s">
        <v>158</v>
      </c>
      <c r="E281" s="1" t="s">
        <v>177</v>
      </c>
      <c r="F281" s="1">
        <v>1</v>
      </c>
      <c r="G281" s="1">
        <v>2.3628</v>
      </c>
      <c r="H281" s="1">
        <v>2.3462000000000001</v>
      </c>
      <c r="I281" s="1">
        <f t="shared" si="4"/>
        <v>16.599999999999948</v>
      </c>
      <c r="J281" s="1">
        <f t="shared" si="5"/>
        <v>16.599999999999948</v>
      </c>
    </row>
    <row r="282" spans="1:10">
      <c r="A282" s="2">
        <v>44389</v>
      </c>
      <c r="B282" s="1" t="s">
        <v>39</v>
      </c>
      <c r="C282" s="1">
        <v>6</v>
      </c>
      <c r="D282" s="1" t="s">
        <v>157</v>
      </c>
      <c r="E282" s="1" t="s">
        <v>177</v>
      </c>
      <c r="F282" s="1">
        <v>2</v>
      </c>
      <c r="G282" s="1">
        <v>2.2212000000000001</v>
      </c>
      <c r="H282" s="1">
        <v>2.2029999999999998</v>
      </c>
      <c r="I282" s="1">
        <f t="shared" si="4"/>
        <v>18.200000000000216</v>
      </c>
      <c r="J282" s="1">
        <f t="shared" si="5"/>
        <v>9.100000000000108</v>
      </c>
    </row>
    <row r="283" spans="1:10">
      <c r="A283" s="2">
        <v>44389</v>
      </c>
      <c r="B283" s="1" t="s">
        <v>39</v>
      </c>
      <c r="C283" s="1">
        <v>6</v>
      </c>
      <c r="D283" s="1" t="s">
        <v>163</v>
      </c>
      <c r="E283" s="1" t="s">
        <v>178</v>
      </c>
      <c r="F283" s="1">
        <v>1</v>
      </c>
      <c r="G283" s="1">
        <v>2.1939000000000002</v>
      </c>
      <c r="H283" s="1">
        <v>2.1913</v>
      </c>
      <c r="I283" s="1">
        <f t="shared" si="4"/>
        <v>2.6000000000001577</v>
      </c>
      <c r="J283" s="1">
        <f t="shared" si="5"/>
        <v>2.6000000000001577</v>
      </c>
    </row>
    <row r="284" spans="1:10">
      <c r="A284" s="2">
        <v>44404</v>
      </c>
      <c r="B284" s="1" t="s">
        <v>13</v>
      </c>
      <c r="C284" s="1">
        <v>2</v>
      </c>
      <c r="D284" s="1" t="s">
        <v>163</v>
      </c>
      <c r="E284" s="1" t="s">
        <v>178</v>
      </c>
      <c r="F284" s="1">
        <v>1</v>
      </c>
      <c r="I284" s="1">
        <v>3.09E-2</v>
      </c>
      <c r="J284" s="1">
        <f t="shared" si="5"/>
        <v>3.09E-2</v>
      </c>
    </row>
    <row r="285" spans="1:10">
      <c r="A285" s="2">
        <v>44404</v>
      </c>
      <c r="B285" s="1" t="s">
        <v>13</v>
      </c>
      <c r="C285" s="1">
        <v>3</v>
      </c>
      <c r="D285" s="1" t="s">
        <v>157</v>
      </c>
      <c r="E285" s="1" t="s">
        <v>177</v>
      </c>
      <c r="F285" s="1">
        <v>3</v>
      </c>
      <c r="I285" s="1">
        <v>6.3200000000000006E-2</v>
      </c>
      <c r="J285" s="1">
        <f t="shared" si="5"/>
        <v>2.1066666666666668E-2</v>
      </c>
    </row>
    <row r="286" spans="1:10">
      <c r="A286" s="2">
        <v>44404</v>
      </c>
      <c r="B286" s="1" t="s">
        <v>13</v>
      </c>
      <c r="C286" s="1">
        <v>3</v>
      </c>
      <c r="D286" s="1" t="s">
        <v>160</v>
      </c>
      <c r="E286" s="1" t="s">
        <v>178</v>
      </c>
      <c r="F286" s="1">
        <v>1</v>
      </c>
      <c r="I286" s="1">
        <v>1.4E-3</v>
      </c>
      <c r="J286" s="1">
        <f t="shared" si="5"/>
        <v>1.4E-3</v>
      </c>
    </row>
    <row r="287" spans="1:10">
      <c r="A287" s="2">
        <v>44404</v>
      </c>
      <c r="B287" s="1" t="s">
        <v>13</v>
      </c>
      <c r="C287" s="1">
        <v>4</v>
      </c>
      <c r="D287" s="1" t="s">
        <v>158</v>
      </c>
      <c r="E287" s="1" t="s">
        <v>177</v>
      </c>
      <c r="F287" s="1">
        <v>4</v>
      </c>
      <c r="I287" s="1">
        <v>7.7999999999999996E-3</v>
      </c>
      <c r="J287" s="1">
        <f t="shared" si="5"/>
        <v>1.9499999999999999E-3</v>
      </c>
    </row>
    <row r="288" spans="1:10">
      <c r="A288" s="2">
        <v>44404</v>
      </c>
      <c r="B288" s="1" t="s">
        <v>13</v>
      </c>
      <c r="C288" s="1">
        <v>4</v>
      </c>
      <c r="D288" s="1" t="s">
        <v>160</v>
      </c>
      <c r="E288" s="1" t="s">
        <v>178</v>
      </c>
      <c r="F288" s="1">
        <v>3</v>
      </c>
      <c r="I288" s="1">
        <v>3.5000000000000001E-3</v>
      </c>
      <c r="J288" s="1">
        <f t="shared" si="5"/>
        <v>1.1666666666666668E-3</v>
      </c>
    </row>
    <row r="289" spans="1:10">
      <c r="A289" s="2">
        <v>44404</v>
      </c>
      <c r="B289" s="1" t="s">
        <v>13</v>
      </c>
      <c r="C289" s="1">
        <v>4</v>
      </c>
      <c r="D289" s="1" t="s">
        <v>157</v>
      </c>
      <c r="E289" s="1" t="s">
        <v>177</v>
      </c>
      <c r="F289" s="1">
        <v>1</v>
      </c>
      <c r="I289" s="1">
        <v>9.1000000000000004E-3</v>
      </c>
      <c r="J289" s="1">
        <f t="shared" si="5"/>
        <v>9.1000000000000004E-3</v>
      </c>
    </row>
    <row r="290" spans="1:10">
      <c r="A290" s="2">
        <v>44404</v>
      </c>
      <c r="B290" s="1" t="s">
        <v>13</v>
      </c>
      <c r="C290" s="1">
        <v>4</v>
      </c>
      <c r="D290" s="1" t="s">
        <v>164</v>
      </c>
      <c r="E290" s="1" t="s">
        <v>178</v>
      </c>
      <c r="F290" s="1">
        <v>1</v>
      </c>
      <c r="I290" s="1">
        <v>6.3E-3</v>
      </c>
      <c r="J290" s="1">
        <f t="shared" si="5"/>
        <v>6.3E-3</v>
      </c>
    </row>
    <row r="291" spans="1:10">
      <c r="A291" s="2">
        <v>44404</v>
      </c>
      <c r="B291" s="1" t="s">
        <v>13</v>
      </c>
      <c r="C291" s="1">
        <v>5</v>
      </c>
      <c r="D291" s="1" t="s">
        <v>157</v>
      </c>
      <c r="E291" s="1" t="s">
        <v>177</v>
      </c>
      <c r="F291" s="1">
        <v>2</v>
      </c>
      <c r="I291" s="1">
        <v>2.76E-2</v>
      </c>
      <c r="J291" s="1">
        <f t="shared" si="5"/>
        <v>1.38E-2</v>
      </c>
    </row>
    <row r="292" spans="1:10">
      <c r="A292" s="2">
        <v>44404</v>
      </c>
      <c r="B292" s="1" t="s">
        <v>13</v>
      </c>
      <c r="C292" s="1">
        <v>5</v>
      </c>
      <c r="D292" s="1" t="s">
        <v>173</v>
      </c>
      <c r="E292" s="1" t="s">
        <v>178</v>
      </c>
      <c r="F292" s="1">
        <v>1</v>
      </c>
      <c r="I292" s="1">
        <v>7.3000000000000001E-3</v>
      </c>
      <c r="J292" s="1">
        <f t="shared" si="5"/>
        <v>7.3000000000000001E-3</v>
      </c>
    </row>
    <row r="293" spans="1:10">
      <c r="A293" s="2">
        <v>44404</v>
      </c>
      <c r="B293" s="1" t="s">
        <v>13</v>
      </c>
      <c r="C293" s="1">
        <v>5</v>
      </c>
      <c r="D293" s="1" t="s">
        <v>161</v>
      </c>
      <c r="E293" s="1" t="s">
        <v>178</v>
      </c>
      <c r="F293" s="1">
        <v>1</v>
      </c>
      <c r="I293" s="1">
        <v>1.11E-2</v>
      </c>
      <c r="J293" s="1">
        <f t="shared" si="5"/>
        <v>1.11E-2</v>
      </c>
    </row>
    <row r="294" spans="1:10">
      <c r="A294" s="2">
        <v>44404</v>
      </c>
      <c r="B294" s="1" t="s">
        <v>13</v>
      </c>
      <c r="C294" s="1">
        <v>5</v>
      </c>
      <c r="D294" s="1" t="s">
        <v>211</v>
      </c>
      <c r="E294" s="1" t="s">
        <v>178</v>
      </c>
      <c r="F294" s="1">
        <v>1</v>
      </c>
      <c r="I294" s="1">
        <v>1.35E-2</v>
      </c>
      <c r="J294" s="1">
        <f t="shared" si="5"/>
        <v>1.35E-2</v>
      </c>
    </row>
    <row r="295" spans="1:10">
      <c r="A295" s="2">
        <v>44404</v>
      </c>
      <c r="B295" s="1" t="s">
        <v>13</v>
      </c>
      <c r="C295" s="1">
        <v>6</v>
      </c>
      <c r="D295" s="1" t="s">
        <v>163</v>
      </c>
      <c r="E295" s="1" t="s">
        <v>178</v>
      </c>
      <c r="F295" s="1">
        <v>1</v>
      </c>
      <c r="I295" s="1">
        <v>1.55E-2</v>
      </c>
      <c r="J295" s="1">
        <f t="shared" si="5"/>
        <v>1.55E-2</v>
      </c>
    </row>
    <row r="296" spans="1:10">
      <c r="A296" s="2">
        <v>44397</v>
      </c>
      <c r="B296" s="1" t="s">
        <v>15</v>
      </c>
      <c r="C296" s="1">
        <v>1</v>
      </c>
      <c r="D296" s="1" t="s">
        <v>160</v>
      </c>
      <c r="E296" s="1" t="s">
        <v>178</v>
      </c>
      <c r="F296" s="1">
        <v>8</v>
      </c>
      <c r="I296" s="1">
        <v>2.2599999999999999E-2</v>
      </c>
      <c r="J296" s="1">
        <f t="shared" si="5"/>
        <v>2.8249999999999998E-3</v>
      </c>
    </row>
    <row r="297" spans="1:10">
      <c r="A297" s="2">
        <v>44397</v>
      </c>
      <c r="B297" s="1" t="s">
        <v>15</v>
      </c>
      <c r="C297" s="1">
        <v>1</v>
      </c>
      <c r="D297" s="1" t="s">
        <v>152</v>
      </c>
      <c r="E297" s="1" t="s">
        <v>178</v>
      </c>
      <c r="F297" s="1">
        <v>1</v>
      </c>
      <c r="I297" s="1">
        <v>1.8800000000000001E-2</v>
      </c>
      <c r="J297" s="1">
        <f t="shared" si="5"/>
        <v>1.8800000000000001E-2</v>
      </c>
    </row>
    <row r="298" spans="1:10">
      <c r="A298" s="2">
        <v>44397</v>
      </c>
      <c r="B298" s="1" t="s">
        <v>15</v>
      </c>
      <c r="C298" s="1">
        <v>1</v>
      </c>
      <c r="D298" s="1" t="s">
        <v>163</v>
      </c>
      <c r="E298" s="1" t="s">
        <v>178</v>
      </c>
      <c r="F298" s="1">
        <v>1</v>
      </c>
      <c r="I298" s="1">
        <v>0.04</v>
      </c>
      <c r="J298" s="1">
        <f t="shared" si="5"/>
        <v>0.04</v>
      </c>
    </row>
    <row r="299" spans="1:10">
      <c r="A299" s="2">
        <v>44397</v>
      </c>
      <c r="B299" s="1" t="s">
        <v>15</v>
      </c>
      <c r="C299" s="1">
        <v>2</v>
      </c>
      <c r="D299" s="1" t="s">
        <v>163</v>
      </c>
      <c r="E299" s="1" t="s">
        <v>178</v>
      </c>
      <c r="F299" s="1">
        <v>1</v>
      </c>
      <c r="I299" s="1">
        <v>8.3000000000000001E-3</v>
      </c>
      <c r="J299" s="1">
        <f t="shared" si="5"/>
        <v>8.3000000000000001E-3</v>
      </c>
    </row>
    <row r="300" spans="1:10">
      <c r="A300" s="2">
        <v>44397</v>
      </c>
      <c r="B300" s="1" t="s">
        <v>15</v>
      </c>
      <c r="C300" s="1">
        <v>2</v>
      </c>
      <c r="D300" s="1" t="s">
        <v>157</v>
      </c>
      <c r="E300" s="1" t="s">
        <v>177</v>
      </c>
      <c r="F300" s="1">
        <v>1</v>
      </c>
      <c r="I300" s="1">
        <v>5.0000000000000001E-4</v>
      </c>
      <c r="J300" s="1">
        <f t="shared" si="5"/>
        <v>5.0000000000000001E-4</v>
      </c>
    </row>
    <row r="301" spans="1:10">
      <c r="A301" s="2">
        <v>44397</v>
      </c>
      <c r="B301" s="1" t="s">
        <v>15</v>
      </c>
      <c r="C301" s="1">
        <v>2</v>
      </c>
      <c r="D301" s="1" t="s">
        <v>160</v>
      </c>
      <c r="E301" s="1" t="s">
        <v>178</v>
      </c>
      <c r="F301" s="1">
        <v>1</v>
      </c>
      <c r="I301" s="1">
        <v>5.0000000000000001E-4</v>
      </c>
      <c r="J301" s="1">
        <f t="shared" si="5"/>
        <v>5.0000000000000001E-4</v>
      </c>
    </row>
    <row r="302" spans="1:10">
      <c r="A302" s="2">
        <v>44397</v>
      </c>
      <c r="B302" s="1" t="s">
        <v>15</v>
      </c>
      <c r="C302" s="1">
        <v>3</v>
      </c>
      <c r="D302" s="1" t="s">
        <v>163</v>
      </c>
      <c r="E302" s="1" t="s">
        <v>178</v>
      </c>
      <c r="F302" s="1">
        <v>2</v>
      </c>
      <c r="I302" s="1">
        <v>2.93E-2</v>
      </c>
      <c r="J302" s="1">
        <f t="shared" si="5"/>
        <v>1.465E-2</v>
      </c>
    </row>
    <row r="303" spans="1:10">
      <c r="A303" s="2">
        <v>44397</v>
      </c>
      <c r="B303" s="1" t="s">
        <v>15</v>
      </c>
      <c r="C303" s="1">
        <v>3</v>
      </c>
      <c r="D303" s="1" t="s">
        <v>198</v>
      </c>
      <c r="E303" s="1" t="s">
        <v>177</v>
      </c>
      <c r="F303" s="1">
        <v>1</v>
      </c>
      <c r="I303" s="1">
        <v>4.1000000000000002E-2</v>
      </c>
      <c r="J303" s="1">
        <f t="shared" si="5"/>
        <v>4.1000000000000002E-2</v>
      </c>
    </row>
    <row r="304" spans="1:10">
      <c r="A304" s="2">
        <v>44397</v>
      </c>
      <c r="B304" s="1" t="s">
        <v>15</v>
      </c>
      <c r="C304" s="1">
        <v>4</v>
      </c>
      <c r="D304" s="1" t="s">
        <v>161</v>
      </c>
      <c r="E304" s="1" t="s">
        <v>178</v>
      </c>
      <c r="F304" s="1">
        <v>1</v>
      </c>
      <c r="I304" s="1">
        <v>1.2800000000000001E-2</v>
      </c>
      <c r="J304" s="1">
        <f t="shared" si="5"/>
        <v>1.2800000000000001E-2</v>
      </c>
    </row>
    <row r="305" spans="1:10">
      <c r="A305" s="2">
        <v>44397</v>
      </c>
      <c r="B305" s="1" t="s">
        <v>15</v>
      </c>
      <c r="C305" s="1">
        <v>5</v>
      </c>
      <c r="D305" s="1" t="s">
        <v>173</v>
      </c>
      <c r="E305" s="1" t="s">
        <v>178</v>
      </c>
      <c r="F305" s="1">
        <v>1</v>
      </c>
      <c r="I305" s="1">
        <v>1.83E-2</v>
      </c>
      <c r="J305" s="1">
        <f t="shared" si="5"/>
        <v>1.83E-2</v>
      </c>
    </row>
    <row r="306" spans="1:10">
      <c r="A306" s="2">
        <v>44397</v>
      </c>
      <c r="B306" s="1" t="s">
        <v>15</v>
      </c>
      <c r="C306" s="1">
        <v>6</v>
      </c>
      <c r="D306" s="1" t="s">
        <v>163</v>
      </c>
      <c r="E306" s="1" t="s">
        <v>178</v>
      </c>
      <c r="F306" s="1">
        <v>1</v>
      </c>
      <c r="I306" s="1">
        <v>1E-4</v>
      </c>
      <c r="J306" s="1">
        <f t="shared" si="5"/>
        <v>1E-4</v>
      </c>
    </row>
    <row r="307" spans="1:10">
      <c r="A307" s="2">
        <v>44397</v>
      </c>
      <c r="B307" s="1" t="s">
        <v>15</v>
      </c>
      <c r="C307" s="1">
        <v>6</v>
      </c>
      <c r="D307" s="1" t="s">
        <v>160</v>
      </c>
      <c r="E307" s="1" t="s">
        <v>178</v>
      </c>
      <c r="F307" s="1">
        <v>1</v>
      </c>
      <c r="I307" s="1">
        <v>6.9999999999999999E-4</v>
      </c>
      <c r="J307" s="1">
        <f t="shared" si="5"/>
        <v>6.9999999999999999E-4</v>
      </c>
    </row>
    <row r="308" spans="1:10">
      <c r="A308" s="2">
        <v>44398</v>
      </c>
      <c r="B308" s="1" t="s">
        <v>43</v>
      </c>
      <c r="C308" s="1">
        <v>1</v>
      </c>
      <c r="D308" s="1" t="s">
        <v>173</v>
      </c>
      <c r="E308" s="1" t="s">
        <v>178</v>
      </c>
      <c r="F308" s="1">
        <v>1</v>
      </c>
      <c r="I308" s="1">
        <v>0.3014</v>
      </c>
      <c r="J308" s="1">
        <f t="shared" si="5"/>
        <v>0.3014</v>
      </c>
    </row>
    <row r="309" spans="1:10">
      <c r="A309" s="2">
        <v>44398</v>
      </c>
      <c r="B309" s="1" t="s">
        <v>43</v>
      </c>
      <c r="C309" s="1">
        <v>1</v>
      </c>
      <c r="D309" s="1" t="s">
        <v>160</v>
      </c>
      <c r="E309" s="1" t="s">
        <v>178</v>
      </c>
      <c r="F309" s="1">
        <v>1</v>
      </c>
      <c r="I309" s="1">
        <v>3.04E-2</v>
      </c>
      <c r="J309" s="1">
        <f t="shared" si="5"/>
        <v>3.04E-2</v>
      </c>
    </row>
    <row r="310" spans="1:10">
      <c r="A310" s="2">
        <v>44398</v>
      </c>
      <c r="B310" s="1" t="s">
        <v>43</v>
      </c>
      <c r="C310" s="1">
        <v>1</v>
      </c>
      <c r="D310" s="1" t="s">
        <v>157</v>
      </c>
      <c r="E310" s="1" t="s">
        <v>177</v>
      </c>
      <c r="F310" s="1">
        <v>4</v>
      </c>
      <c r="I310" s="1">
        <v>3.4099999999999998E-2</v>
      </c>
      <c r="J310" s="1">
        <f t="shared" si="5"/>
        <v>8.5249999999999996E-3</v>
      </c>
    </row>
    <row r="311" spans="1:10">
      <c r="A311" s="2">
        <v>44398</v>
      </c>
      <c r="B311" s="1" t="s">
        <v>43</v>
      </c>
      <c r="C311" s="1">
        <v>1</v>
      </c>
      <c r="D311" s="1" t="s">
        <v>152</v>
      </c>
      <c r="E311" s="1" t="s">
        <v>178</v>
      </c>
      <c r="F311" s="1">
        <v>1</v>
      </c>
      <c r="I311" s="1">
        <v>9.5999999999999992E-3</v>
      </c>
      <c r="J311" s="1">
        <f t="shared" si="5"/>
        <v>9.5999999999999992E-3</v>
      </c>
    </row>
    <row r="312" spans="1:10">
      <c r="A312" s="2">
        <v>44398</v>
      </c>
      <c r="B312" s="1" t="s">
        <v>43</v>
      </c>
      <c r="C312" s="1">
        <v>2</v>
      </c>
      <c r="D312" s="1" t="s">
        <v>158</v>
      </c>
      <c r="E312" s="1" t="s">
        <v>177</v>
      </c>
      <c r="F312" s="1">
        <v>5</v>
      </c>
      <c r="I312" s="1">
        <v>2.3E-3</v>
      </c>
      <c r="J312" s="1">
        <f t="shared" si="5"/>
        <v>4.6000000000000001E-4</v>
      </c>
    </row>
    <row r="313" spans="1:10">
      <c r="A313" s="2">
        <v>44398</v>
      </c>
      <c r="B313" s="1" t="s">
        <v>43</v>
      </c>
      <c r="C313" s="1">
        <v>2</v>
      </c>
      <c r="D313" s="1" t="s">
        <v>157</v>
      </c>
      <c r="E313" s="1" t="s">
        <v>177</v>
      </c>
      <c r="F313" s="1">
        <v>3</v>
      </c>
      <c r="I313" s="1">
        <v>1.29E-2</v>
      </c>
      <c r="J313" s="1">
        <f t="shared" si="5"/>
        <v>4.3E-3</v>
      </c>
    </row>
    <row r="314" spans="1:10">
      <c r="A314" s="2">
        <v>44398</v>
      </c>
      <c r="B314" s="1" t="s">
        <v>43</v>
      </c>
      <c r="C314" s="1">
        <v>2</v>
      </c>
      <c r="D314" s="1" t="s">
        <v>163</v>
      </c>
      <c r="E314" s="1" t="s">
        <v>178</v>
      </c>
      <c r="F314" s="1">
        <v>1</v>
      </c>
      <c r="I314" s="1">
        <v>8.0000000000000004E-4</v>
      </c>
      <c r="J314" s="1">
        <f t="shared" si="5"/>
        <v>8.0000000000000004E-4</v>
      </c>
    </row>
    <row r="315" spans="1:10">
      <c r="A315" s="2">
        <v>44398</v>
      </c>
      <c r="B315" s="1" t="s">
        <v>43</v>
      </c>
      <c r="C315" s="1">
        <v>2</v>
      </c>
      <c r="D315" s="1" t="s">
        <v>167</v>
      </c>
      <c r="E315" s="1" t="s">
        <v>177</v>
      </c>
      <c r="F315" s="1">
        <v>1</v>
      </c>
      <c r="I315" s="1">
        <v>1.4E-2</v>
      </c>
      <c r="J315" s="1">
        <f t="shared" si="5"/>
        <v>1.4E-2</v>
      </c>
    </row>
    <row r="316" spans="1:10">
      <c r="A316" s="2">
        <v>44398</v>
      </c>
      <c r="B316" s="1" t="s">
        <v>43</v>
      </c>
      <c r="C316" s="1">
        <v>3</v>
      </c>
      <c r="D316" s="1" t="s">
        <v>157</v>
      </c>
      <c r="E316" s="1" t="s">
        <v>177</v>
      </c>
      <c r="F316" s="1">
        <v>1</v>
      </c>
      <c r="I316" s="1">
        <v>7.1999999999999998E-3</v>
      </c>
      <c r="J316" s="1">
        <f t="shared" si="5"/>
        <v>7.1999999999999998E-3</v>
      </c>
    </row>
    <row r="317" spans="1:10">
      <c r="A317" s="2">
        <v>44398</v>
      </c>
      <c r="B317" s="1" t="s">
        <v>43</v>
      </c>
      <c r="C317" s="1">
        <v>3</v>
      </c>
      <c r="D317" s="1" t="s">
        <v>158</v>
      </c>
      <c r="E317" s="1" t="s">
        <v>177</v>
      </c>
      <c r="F317" s="1">
        <v>1</v>
      </c>
      <c r="I317" s="1">
        <v>5.9999999999999995E-4</v>
      </c>
      <c r="J317" s="1">
        <f t="shared" si="5"/>
        <v>5.9999999999999995E-4</v>
      </c>
    </row>
    <row r="318" spans="1:10">
      <c r="A318" s="2">
        <v>44398</v>
      </c>
      <c r="B318" s="1" t="s">
        <v>43</v>
      </c>
      <c r="C318" s="1">
        <v>3</v>
      </c>
      <c r="D318" s="1" t="s">
        <v>164</v>
      </c>
      <c r="E318" s="1" t="s">
        <v>177</v>
      </c>
      <c r="F318" s="1">
        <v>1</v>
      </c>
      <c r="I318" s="1">
        <v>1E-4</v>
      </c>
      <c r="J318" s="1">
        <f t="shared" si="5"/>
        <v>1E-4</v>
      </c>
    </row>
    <row r="319" spans="1:10">
      <c r="A319" s="2">
        <v>44398</v>
      </c>
      <c r="B319" s="1" t="s">
        <v>43</v>
      </c>
      <c r="C319" s="1">
        <v>5</v>
      </c>
      <c r="D319" s="1" t="s">
        <v>211</v>
      </c>
      <c r="E319" s="1" t="s">
        <v>178</v>
      </c>
      <c r="F319" s="1">
        <v>1</v>
      </c>
      <c r="I319" s="1">
        <v>6.3E-3</v>
      </c>
      <c r="J319" s="1">
        <f t="shared" si="5"/>
        <v>6.3E-3</v>
      </c>
    </row>
    <row r="320" spans="1:10">
      <c r="A320" s="2">
        <v>44398</v>
      </c>
      <c r="B320" s="1" t="s">
        <v>43</v>
      </c>
      <c r="C320" s="1">
        <v>5</v>
      </c>
      <c r="D320" s="1" t="s">
        <v>158</v>
      </c>
      <c r="E320" s="1" t="s">
        <v>177</v>
      </c>
      <c r="F320" s="1">
        <v>1</v>
      </c>
      <c r="I320" s="1">
        <v>1E-4</v>
      </c>
      <c r="J320" s="1">
        <f t="shared" si="5"/>
        <v>1E-4</v>
      </c>
    </row>
    <row r="321" spans="1:10">
      <c r="A321" s="2">
        <v>44398</v>
      </c>
      <c r="B321" s="1" t="s">
        <v>43</v>
      </c>
      <c r="C321" s="1">
        <v>6</v>
      </c>
      <c r="D321" s="1" t="s">
        <v>173</v>
      </c>
      <c r="E321" s="1" t="s">
        <v>174</v>
      </c>
      <c r="F321" s="1">
        <v>1</v>
      </c>
      <c r="I321" s="1">
        <v>0.3634</v>
      </c>
      <c r="J321" s="1">
        <f t="shared" si="5"/>
        <v>0.3634</v>
      </c>
    </row>
    <row r="322" spans="1:10">
      <c r="A322" s="2">
        <v>44398</v>
      </c>
      <c r="B322" s="1" t="s">
        <v>43</v>
      </c>
      <c r="C322" s="1">
        <v>6</v>
      </c>
      <c r="D322" s="1" t="s">
        <v>157</v>
      </c>
      <c r="E322" s="1" t="s">
        <v>177</v>
      </c>
      <c r="F322" s="1">
        <v>3</v>
      </c>
      <c r="I322" s="1">
        <v>2.7799999999999998E-2</v>
      </c>
      <c r="J322" s="1">
        <f t="shared" si="5"/>
        <v>9.2666666666666661E-3</v>
      </c>
    </row>
    <row r="323" spans="1:10">
      <c r="A323" s="2">
        <v>44398</v>
      </c>
      <c r="B323" s="1" t="s">
        <v>43</v>
      </c>
      <c r="C323" s="1">
        <v>6</v>
      </c>
      <c r="D323" s="1" t="s">
        <v>158</v>
      </c>
      <c r="E323" s="1" t="s">
        <v>177</v>
      </c>
      <c r="F323" s="1">
        <v>1</v>
      </c>
      <c r="I323" s="1">
        <v>1E-4</v>
      </c>
      <c r="J323" s="1">
        <f t="shared" si="5"/>
        <v>1E-4</v>
      </c>
    </row>
    <row r="324" spans="1:10">
      <c r="A324" s="2">
        <v>44396</v>
      </c>
      <c r="B324" s="1" t="s">
        <v>16</v>
      </c>
      <c r="C324" s="1">
        <v>1</v>
      </c>
      <c r="D324" s="1" t="s">
        <v>160</v>
      </c>
      <c r="E324" s="1" t="s">
        <v>178</v>
      </c>
      <c r="F324" s="1">
        <v>3</v>
      </c>
      <c r="I324" s="1">
        <v>0.17169999999999999</v>
      </c>
      <c r="J324" s="1">
        <f t="shared" si="5"/>
        <v>5.7233333333333331E-2</v>
      </c>
    </row>
    <row r="325" spans="1:10">
      <c r="A325" s="2">
        <v>44396</v>
      </c>
      <c r="B325" s="1" t="s">
        <v>16</v>
      </c>
      <c r="C325" s="1">
        <v>2</v>
      </c>
      <c r="D325" s="1" t="s">
        <v>160</v>
      </c>
      <c r="E325" s="1" t="s">
        <v>178</v>
      </c>
      <c r="F325" s="1">
        <v>3</v>
      </c>
      <c r="I325" s="1">
        <v>0.36670000000000003</v>
      </c>
      <c r="J325" s="1">
        <f t="shared" si="5"/>
        <v>0.12223333333333335</v>
      </c>
    </row>
    <row r="326" spans="1:10">
      <c r="A326" s="2">
        <v>44396</v>
      </c>
      <c r="B326" s="1" t="s">
        <v>16</v>
      </c>
      <c r="C326" s="1">
        <v>2</v>
      </c>
      <c r="D326" s="1" t="s">
        <v>203</v>
      </c>
      <c r="E326" s="1" t="s">
        <v>178</v>
      </c>
      <c r="F326" s="1">
        <v>1</v>
      </c>
      <c r="I326" s="1">
        <v>3.0200000000000001E-2</v>
      </c>
      <c r="J326" s="1">
        <f t="shared" si="5"/>
        <v>3.0200000000000001E-2</v>
      </c>
    </row>
    <row r="327" spans="1:10">
      <c r="A327" s="2">
        <v>44396</v>
      </c>
      <c r="B327" s="1" t="s">
        <v>16</v>
      </c>
      <c r="C327" s="1">
        <v>5</v>
      </c>
      <c r="D327" s="1" t="s">
        <v>160</v>
      </c>
      <c r="E327" s="1" t="s">
        <v>178</v>
      </c>
      <c r="F327" s="1">
        <v>2</v>
      </c>
      <c r="I327" s="1">
        <v>0.1794</v>
      </c>
      <c r="J327" s="1">
        <f t="shared" si="5"/>
        <v>8.9700000000000002E-2</v>
      </c>
    </row>
    <row r="328" spans="1:10">
      <c r="A328" s="2">
        <v>44403</v>
      </c>
      <c r="B328" s="1" t="s">
        <v>32</v>
      </c>
      <c r="C328" s="1">
        <v>1</v>
      </c>
      <c r="D328" s="1" t="s">
        <v>160</v>
      </c>
      <c r="E328" s="1" t="s">
        <v>178</v>
      </c>
      <c r="F328" s="1">
        <v>4</v>
      </c>
      <c r="I328" s="1">
        <v>0.2928</v>
      </c>
      <c r="J328" s="1">
        <f t="shared" si="5"/>
        <v>7.3200000000000001E-2</v>
      </c>
    </row>
    <row r="329" spans="1:10">
      <c r="A329" s="2">
        <v>44403</v>
      </c>
      <c r="B329" s="1" t="s">
        <v>32</v>
      </c>
      <c r="C329" s="1">
        <v>1</v>
      </c>
      <c r="D329" s="1" t="s">
        <v>160</v>
      </c>
      <c r="E329" s="1" t="s">
        <v>174</v>
      </c>
      <c r="F329" s="1">
        <v>1</v>
      </c>
      <c r="I329" s="1">
        <v>0.28039999999999998</v>
      </c>
      <c r="J329" s="1">
        <f t="shared" si="5"/>
        <v>0.28039999999999998</v>
      </c>
    </row>
    <row r="330" spans="1:10">
      <c r="A330" s="2">
        <v>44403</v>
      </c>
      <c r="B330" s="1" t="s">
        <v>32</v>
      </c>
      <c r="C330" s="1">
        <v>1</v>
      </c>
      <c r="D330" s="1" t="s">
        <v>157</v>
      </c>
      <c r="E330" s="1" t="s">
        <v>177</v>
      </c>
      <c r="F330" s="1">
        <v>1</v>
      </c>
      <c r="I330" s="1">
        <v>2.01E-2</v>
      </c>
      <c r="J330" s="1">
        <f t="shared" si="5"/>
        <v>2.01E-2</v>
      </c>
    </row>
    <row r="331" spans="1:10">
      <c r="A331" s="2">
        <v>44403</v>
      </c>
      <c r="B331" s="1" t="s">
        <v>32</v>
      </c>
      <c r="C331" s="1">
        <v>1</v>
      </c>
      <c r="D331" s="1" t="s">
        <v>154</v>
      </c>
      <c r="E331" s="1" t="s">
        <v>177</v>
      </c>
      <c r="F331" s="1">
        <v>1</v>
      </c>
      <c r="I331" s="1">
        <v>1.6999999999999999E-3</v>
      </c>
      <c r="J331" s="1">
        <f t="shared" si="5"/>
        <v>1.6999999999999999E-3</v>
      </c>
    </row>
    <row r="332" spans="1:10">
      <c r="A332" s="2">
        <v>44403</v>
      </c>
      <c r="B332" s="1" t="s">
        <v>32</v>
      </c>
      <c r="C332" s="1">
        <v>1</v>
      </c>
      <c r="D332" s="1" t="s">
        <v>193</v>
      </c>
      <c r="E332" s="1" t="s">
        <v>178</v>
      </c>
      <c r="F332" s="1">
        <v>1</v>
      </c>
      <c r="I332" s="1">
        <v>2E-3</v>
      </c>
      <c r="J332" s="1">
        <f t="shared" si="5"/>
        <v>2E-3</v>
      </c>
    </row>
    <row r="333" spans="1:10">
      <c r="A333" s="2">
        <v>44403</v>
      </c>
      <c r="B333" s="1" t="s">
        <v>32</v>
      </c>
      <c r="C333" s="1">
        <v>2</v>
      </c>
      <c r="D333" s="1" t="s">
        <v>160</v>
      </c>
      <c r="E333" s="1" t="s">
        <v>178</v>
      </c>
      <c r="F333" s="1">
        <v>3</v>
      </c>
      <c r="I333" s="1">
        <v>5.79E-2</v>
      </c>
      <c r="J333" s="1">
        <f t="shared" si="5"/>
        <v>1.9300000000000001E-2</v>
      </c>
    </row>
    <row r="334" spans="1:10">
      <c r="A334" s="2">
        <v>44403</v>
      </c>
      <c r="B334" s="1" t="s">
        <v>32</v>
      </c>
      <c r="C334" s="1">
        <v>2</v>
      </c>
      <c r="D334" s="1" t="s">
        <v>157</v>
      </c>
      <c r="E334" s="1" t="s">
        <v>177</v>
      </c>
      <c r="F334" s="1">
        <v>6</v>
      </c>
      <c r="I334" s="1">
        <v>5.3499999999999999E-2</v>
      </c>
      <c r="J334" s="1">
        <f t="shared" si="5"/>
        <v>8.9166666666666665E-3</v>
      </c>
    </row>
    <row r="335" spans="1:10">
      <c r="A335" s="2">
        <v>44403</v>
      </c>
      <c r="B335" s="1" t="s">
        <v>32</v>
      </c>
      <c r="C335" s="1">
        <v>2</v>
      </c>
      <c r="D335" s="1" t="s">
        <v>154</v>
      </c>
      <c r="E335" s="1" t="s">
        <v>177</v>
      </c>
      <c r="F335" s="1">
        <v>1</v>
      </c>
      <c r="I335" s="1">
        <v>5.9999999999999995E-4</v>
      </c>
      <c r="J335" s="1">
        <f t="shared" si="5"/>
        <v>5.9999999999999995E-4</v>
      </c>
    </row>
    <row r="336" spans="1:10">
      <c r="A336" s="2">
        <v>44403</v>
      </c>
      <c r="B336" s="1" t="s">
        <v>32</v>
      </c>
      <c r="C336" s="1">
        <v>2</v>
      </c>
      <c r="D336" s="1" t="s">
        <v>158</v>
      </c>
      <c r="E336" s="1" t="s">
        <v>177</v>
      </c>
      <c r="F336" s="1">
        <v>1</v>
      </c>
      <c r="I336" s="1">
        <v>1E-4</v>
      </c>
      <c r="J336" s="1">
        <f t="shared" si="5"/>
        <v>1E-4</v>
      </c>
    </row>
    <row r="337" spans="1:10">
      <c r="A337" s="2">
        <v>44403</v>
      </c>
      <c r="B337" s="1" t="s">
        <v>32</v>
      </c>
      <c r="C337" s="1">
        <v>3</v>
      </c>
      <c r="D337" s="1" t="s">
        <v>157</v>
      </c>
      <c r="E337" s="1" t="s">
        <v>177</v>
      </c>
      <c r="F337" s="1">
        <v>2</v>
      </c>
      <c r="I337" s="1">
        <v>1.6500000000000001E-2</v>
      </c>
      <c r="J337" s="1">
        <f t="shared" si="5"/>
        <v>8.2500000000000004E-3</v>
      </c>
    </row>
    <row r="338" spans="1:10">
      <c r="A338" s="2">
        <v>44403</v>
      </c>
      <c r="B338" s="1" t="s">
        <v>32</v>
      </c>
      <c r="C338" s="1">
        <v>3</v>
      </c>
      <c r="D338" s="1" t="s">
        <v>163</v>
      </c>
      <c r="E338" s="1" t="s">
        <v>174</v>
      </c>
      <c r="F338" s="1">
        <v>1</v>
      </c>
      <c r="I338" s="1">
        <v>1.2E-2</v>
      </c>
      <c r="J338" s="1">
        <f t="shared" si="5"/>
        <v>1.2E-2</v>
      </c>
    </row>
    <row r="339" spans="1:10">
      <c r="A339" s="2">
        <v>44403</v>
      </c>
      <c r="B339" s="1" t="s">
        <v>32</v>
      </c>
      <c r="C339" s="1">
        <v>3</v>
      </c>
      <c r="D339" s="1" t="s">
        <v>163</v>
      </c>
      <c r="E339" s="1" t="s">
        <v>178</v>
      </c>
      <c r="F339" s="1">
        <v>1</v>
      </c>
      <c r="I339" s="1">
        <v>7.1000000000000004E-3</v>
      </c>
      <c r="J339" s="1">
        <f t="shared" si="5"/>
        <v>7.1000000000000004E-3</v>
      </c>
    </row>
    <row r="340" spans="1:10">
      <c r="A340" s="2">
        <v>44403</v>
      </c>
      <c r="B340" s="1" t="s">
        <v>32</v>
      </c>
      <c r="C340" s="1">
        <v>3</v>
      </c>
      <c r="D340" s="1" t="s">
        <v>173</v>
      </c>
      <c r="E340" s="1" t="s">
        <v>174</v>
      </c>
      <c r="F340" s="1">
        <v>1</v>
      </c>
      <c r="I340" s="1">
        <v>9.1600000000000001E-2</v>
      </c>
      <c r="J340" s="1">
        <f t="shared" si="5"/>
        <v>9.1600000000000001E-2</v>
      </c>
    </row>
    <row r="341" spans="1:10">
      <c r="A341" s="2">
        <v>44403</v>
      </c>
      <c r="B341" s="1" t="s">
        <v>32</v>
      </c>
      <c r="C341" s="1">
        <v>3</v>
      </c>
      <c r="D341" s="1" t="s">
        <v>214</v>
      </c>
      <c r="E341" s="1" t="s">
        <v>178</v>
      </c>
      <c r="F341" s="1">
        <v>1</v>
      </c>
      <c r="I341" s="1">
        <v>4.0000000000000001E-3</v>
      </c>
      <c r="J341" s="1">
        <f t="shared" si="5"/>
        <v>4.0000000000000001E-3</v>
      </c>
    </row>
    <row r="342" spans="1:10">
      <c r="A342" s="2">
        <v>44403</v>
      </c>
      <c r="B342" s="1" t="s">
        <v>32</v>
      </c>
      <c r="C342" s="1">
        <v>4</v>
      </c>
      <c r="D342" s="1" t="s">
        <v>164</v>
      </c>
      <c r="E342" s="1" t="s">
        <v>177</v>
      </c>
      <c r="F342" s="1">
        <v>1</v>
      </c>
      <c r="I342" s="1">
        <v>3.4799999999999998E-2</v>
      </c>
      <c r="J342" s="1">
        <f t="shared" si="5"/>
        <v>3.4799999999999998E-2</v>
      </c>
    </row>
    <row r="343" spans="1:10">
      <c r="A343" s="2">
        <v>44403</v>
      </c>
      <c r="B343" s="1" t="s">
        <v>32</v>
      </c>
      <c r="C343" s="1">
        <v>4</v>
      </c>
      <c r="D343" s="1" t="s">
        <v>157</v>
      </c>
      <c r="E343" s="1" t="s">
        <v>177</v>
      </c>
      <c r="F343" s="1">
        <v>2</v>
      </c>
      <c r="I343" s="1">
        <v>1.9300000000000001E-2</v>
      </c>
      <c r="J343" s="1">
        <f t="shared" si="5"/>
        <v>9.6500000000000006E-3</v>
      </c>
    </row>
    <row r="344" spans="1:10">
      <c r="A344" s="2">
        <v>44403</v>
      </c>
      <c r="B344" s="1" t="s">
        <v>32</v>
      </c>
      <c r="C344" s="1">
        <v>5</v>
      </c>
      <c r="D344" s="1" t="s">
        <v>163</v>
      </c>
      <c r="E344" s="1" t="s">
        <v>178</v>
      </c>
      <c r="F344" s="1">
        <v>3</v>
      </c>
      <c r="I344" s="1">
        <v>1.9699999999999999E-2</v>
      </c>
      <c r="J344" s="1">
        <f t="shared" si="5"/>
        <v>6.566666666666666E-3</v>
      </c>
    </row>
    <row r="345" spans="1:10">
      <c r="A345" s="2">
        <v>44403</v>
      </c>
      <c r="B345" s="1" t="s">
        <v>32</v>
      </c>
      <c r="C345" s="1">
        <v>5</v>
      </c>
      <c r="D345" s="1" t="s">
        <v>157</v>
      </c>
      <c r="E345" s="1" t="s">
        <v>177</v>
      </c>
      <c r="F345" s="1">
        <v>3</v>
      </c>
      <c r="I345" s="1">
        <v>2.7099999999999999E-2</v>
      </c>
      <c r="J345" s="1">
        <f t="shared" si="5"/>
        <v>9.0333333333333325E-3</v>
      </c>
    </row>
    <row r="346" spans="1:10">
      <c r="A346" s="2">
        <v>44403</v>
      </c>
      <c r="B346" s="1" t="s">
        <v>32</v>
      </c>
      <c r="C346" s="1">
        <v>6</v>
      </c>
      <c r="D346" s="1" t="s">
        <v>160</v>
      </c>
      <c r="E346" s="1" t="s">
        <v>174</v>
      </c>
      <c r="F346" s="1">
        <v>1</v>
      </c>
      <c r="I346" s="1">
        <v>0.15079999999999999</v>
      </c>
      <c r="J346" s="1">
        <f t="shared" si="5"/>
        <v>0.15079999999999999</v>
      </c>
    </row>
    <row r="347" spans="1:10">
      <c r="A347" s="2">
        <v>44403</v>
      </c>
      <c r="B347" s="1" t="s">
        <v>32</v>
      </c>
      <c r="C347" s="1">
        <v>6</v>
      </c>
      <c r="D347" s="1" t="s">
        <v>160</v>
      </c>
      <c r="E347" s="1" t="s">
        <v>178</v>
      </c>
      <c r="F347" s="1">
        <v>1</v>
      </c>
      <c r="I347" s="1">
        <v>6.3E-3</v>
      </c>
      <c r="J347" s="1">
        <f t="shared" si="5"/>
        <v>6.3E-3</v>
      </c>
    </row>
    <row r="348" spans="1:10">
      <c r="A348" s="2">
        <v>44403</v>
      </c>
      <c r="B348" s="1" t="s">
        <v>32</v>
      </c>
      <c r="C348" s="1">
        <v>6</v>
      </c>
      <c r="D348" s="1" t="s">
        <v>164</v>
      </c>
      <c r="E348" s="1" t="s">
        <v>177</v>
      </c>
      <c r="F348" s="1">
        <v>1</v>
      </c>
      <c r="I348" s="1">
        <v>5.1999999999999998E-3</v>
      </c>
      <c r="J348" s="1">
        <f t="shared" si="5"/>
        <v>5.1999999999999998E-3</v>
      </c>
    </row>
    <row r="349" spans="1:10">
      <c r="A349" s="2">
        <v>44398</v>
      </c>
      <c r="B349" s="1" t="s">
        <v>34</v>
      </c>
      <c r="C349" s="1">
        <v>2</v>
      </c>
      <c r="D349" s="1" t="s">
        <v>158</v>
      </c>
      <c r="E349" s="1" t="s">
        <v>177</v>
      </c>
      <c r="F349" s="1">
        <v>9</v>
      </c>
      <c r="I349" s="1">
        <v>3.0000000000000001E-3</v>
      </c>
      <c r="J349" s="1">
        <f t="shared" si="5"/>
        <v>3.3333333333333332E-4</v>
      </c>
    </row>
    <row r="350" spans="1:10">
      <c r="A350" s="2">
        <v>44398</v>
      </c>
      <c r="B350" s="1" t="s">
        <v>34</v>
      </c>
      <c r="C350" s="1">
        <v>3</v>
      </c>
      <c r="D350" s="1" t="s">
        <v>160</v>
      </c>
      <c r="E350" s="1" t="s">
        <v>178</v>
      </c>
      <c r="F350" s="1">
        <v>1</v>
      </c>
      <c r="I350" s="1">
        <v>9.7000000000000003E-3</v>
      </c>
      <c r="J350" s="1">
        <f t="shared" si="5"/>
        <v>9.7000000000000003E-3</v>
      </c>
    </row>
    <row r="351" spans="1:10">
      <c r="A351" s="2">
        <v>44398</v>
      </c>
      <c r="B351" s="1" t="s">
        <v>34</v>
      </c>
      <c r="C351" s="1">
        <v>4</v>
      </c>
      <c r="D351" s="1" t="s">
        <v>160</v>
      </c>
      <c r="E351" s="1" t="s">
        <v>178</v>
      </c>
      <c r="F351" s="1">
        <v>1</v>
      </c>
      <c r="I351" s="1">
        <v>1.2999999999999999E-2</v>
      </c>
      <c r="J351" s="1">
        <f t="shared" si="5"/>
        <v>1.2999999999999999E-2</v>
      </c>
    </row>
    <row r="352" spans="1:10">
      <c r="A352" s="2">
        <v>44370</v>
      </c>
      <c r="B352" s="1" t="s">
        <v>8</v>
      </c>
      <c r="C352" s="1">
        <v>3</v>
      </c>
      <c r="D352" s="1" t="s">
        <v>160</v>
      </c>
      <c r="E352" s="1" t="s">
        <v>178</v>
      </c>
      <c r="F352" s="1">
        <v>1</v>
      </c>
      <c r="I352" s="1">
        <v>2.5000000000000001E-3</v>
      </c>
      <c r="J352" s="1">
        <f t="shared" si="5"/>
        <v>2.5000000000000001E-3</v>
      </c>
    </row>
    <row r="353" spans="1:10">
      <c r="A353" s="2">
        <v>44370</v>
      </c>
      <c r="B353" s="1" t="s">
        <v>8</v>
      </c>
      <c r="C353" s="1">
        <v>4</v>
      </c>
      <c r="D353" s="1" t="s">
        <v>164</v>
      </c>
      <c r="E353" s="1" t="s">
        <v>177</v>
      </c>
      <c r="F353" s="1">
        <v>1</v>
      </c>
      <c r="I353" s="1">
        <v>1.4E-3</v>
      </c>
      <c r="J353" s="1">
        <f t="shared" si="5"/>
        <v>1.4E-3</v>
      </c>
    </row>
    <row r="354" spans="1:10">
      <c r="A354" s="2">
        <v>44370</v>
      </c>
      <c r="B354" s="1" t="s">
        <v>8</v>
      </c>
      <c r="C354" s="1">
        <v>4</v>
      </c>
      <c r="D354" s="1" t="s">
        <v>158</v>
      </c>
      <c r="E354" s="1" t="s">
        <v>177</v>
      </c>
      <c r="F354" s="1">
        <v>2</v>
      </c>
      <c r="I354" s="1">
        <v>5.9999999999999995E-4</v>
      </c>
      <c r="J354" s="1">
        <f t="shared" si="5"/>
        <v>2.9999999999999997E-4</v>
      </c>
    </row>
    <row r="355" spans="1:10">
      <c r="A355" s="2">
        <v>44370</v>
      </c>
      <c r="B355" s="1" t="s">
        <v>8</v>
      </c>
      <c r="C355" s="1">
        <v>4</v>
      </c>
      <c r="D355" s="1" t="s">
        <v>154</v>
      </c>
      <c r="E355" s="1" t="s">
        <v>178</v>
      </c>
      <c r="F355" s="1">
        <v>1</v>
      </c>
      <c r="I355" s="1">
        <v>1.6000000000000001E-3</v>
      </c>
      <c r="J355" s="1">
        <f t="shared" si="5"/>
        <v>1.6000000000000001E-3</v>
      </c>
    </row>
    <row r="356" spans="1:10">
      <c r="A356" s="2">
        <v>44406</v>
      </c>
      <c r="B356" s="1" t="s">
        <v>28</v>
      </c>
      <c r="C356" s="1">
        <v>1</v>
      </c>
      <c r="D356" s="1" t="s">
        <v>164</v>
      </c>
      <c r="E356" s="1" t="s">
        <v>178</v>
      </c>
      <c r="F356" s="1">
        <v>1</v>
      </c>
      <c r="I356" s="1">
        <v>5.0099999999999999E-2</v>
      </c>
      <c r="J356" s="1">
        <f t="shared" si="5"/>
        <v>5.0099999999999999E-2</v>
      </c>
    </row>
    <row r="357" spans="1:10">
      <c r="A357" s="2">
        <v>44406</v>
      </c>
      <c r="B357" s="1" t="s">
        <v>28</v>
      </c>
      <c r="C357" s="1">
        <v>2</v>
      </c>
      <c r="D357" s="1" t="s">
        <v>163</v>
      </c>
      <c r="E357" s="1" t="s">
        <v>174</v>
      </c>
      <c r="F357" s="1">
        <v>1</v>
      </c>
      <c r="I357" s="1">
        <v>2.4E-2</v>
      </c>
      <c r="J357" s="1">
        <f t="shared" si="5"/>
        <v>2.4E-2</v>
      </c>
    </row>
    <row r="358" spans="1:10">
      <c r="A358" s="2">
        <v>44406</v>
      </c>
      <c r="B358" s="1" t="s">
        <v>28</v>
      </c>
      <c r="C358" s="1">
        <v>2</v>
      </c>
      <c r="D358" s="1" t="s">
        <v>157</v>
      </c>
      <c r="E358" s="1" t="s">
        <v>177</v>
      </c>
      <c r="F358" s="1">
        <v>12</v>
      </c>
      <c r="I358" s="1">
        <v>5.9400000000000001E-2</v>
      </c>
      <c r="J358" s="1">
        <f t="shared" si="5"/>
        <v>4.9500000000000004E-3</v>
      </c>
    </row>
    <row r="359" spans="1:10">
      <c r="A359" s="2">
        <v>44406</v>
      </c>
      <c r="B359" s="1" t="s">
        <v>28</v>
      </c>
      <c r="C359" s="1">
        <v>2</v>
      </c>
      <c r="D359" s="1" t="s">
        <v>158</v>
      </c>
      <c r="E359" s="1" t="s">
        <v>177</v>
      </c>
      <c r="F359" s="1">
        <v>1</v>
      </c>
      <c r="I359" s="1">
        <v>5.0000000000000001E-4</v>
      </c>
      <c r="J359" s="1">
        <f t="shared" si="5"/>
        <v>5.0000000000000001E-4</v>
      </c>
    </row>
    <row r="360" spans="1:10">
      <c r="A360" s="2">
        <v>44406</v>
      </c>
      <c r="B360" s="1" t="s">
        <v>28</v>
      </c>
      <c r="C360" s="1">
        <v>3</v>
      </c>
      <c r="D360" s="1" t="s">
        <v>157</v>
      </c>
      <c r="E360" s="1" t="s">
        <v>177</v>
      </c>
      <c r="F360" s="1">
        <v>1</v>
      </c>
      <c r="I360" s="1">
        <v>4.0000000000000002E-4</v>
      </c>
      <c r="J360" s="1">
        <f t="shared" si="5"/>
        <v>4.0000000000000002E-4</v>
      </c>
    </row>
    <row r="361" spans="1:10">
      <c r="A361" s="2">
        <v>44406</v>
      </c>
      <c r="B361" s="1" t="s">
        <v>28</v>
      </c>
      <c r="C361" s="1">
        <v>3</v>
      </c>
      <c r="D361" s="1" t="s">
        <v>172</v>
      </c>
      <c r="E361" s="1" t="s">
        <v>177</v>
      </c>
      <c r="F361" s="1">
        <v>1</v>
      </c>
      <c r="I361" s="1">
        <v>3.2000000000000002E-3</v>
      </c>
      <c r="J361" s="1">
        <f t="shared" si="5"/>
        <v>3.2000000000000002E-3</v>
      </c>
    </row>
    <row r="362" spans="1:10">
      <c r="A362" s="2">
        <v>44406</v>
      </c>
      <c r="B362" s="1" t="s">
        <v>28</v>
      </c>
      <c r="C362" s="1">
        <v>4</v>
      </c>
      <c r="D362" s="1" t="s">
        <v>157</v>
      </c>
      <c r="E362" s="1" t="s">
        <v>177</v>
      </c>
      <c r="F362" s="1">
        <v>3</v>
      </c>
      <c r="I362" s="1">
        <v>1.23E-2</v>
      </c>
      <c r="J362" s="1">
        <f t="shared" si="5"/>
        <v>4.1000000000000003E-3</v>
      </c>
    </row>
    <row r="363" spans="1:10">
      <c r="A363" s="2">
        <v>44406</v>
      </c>
      <c r="B363" s="1" t="s">
        <v>28</v>
      </c>
      <c r="C363" s="1">
        <v>4</v>
      </c>
      <c r="D363" s="1" t="s">
        <v>163</v>
      </c>
      <c r="E363" s="1" t="s">
        <v>178</v>
      </c>
      <c r="F363" s="1">
        <v>1</v>
      </c>
      <c r="I363" s="1">
        <v>1.2699999999999999E-2</v>
      </c>
      <c r="J363" s="1">
        <f t="shared" si="5"/>
        <v>1.2699999999999999E-2</v>
      </c>
    </row>
    <row r="364" spans="1:10">
      <c r="A364" s="2">
        <v>44406</v>
      </c>
      <c r="B364" s="1" t="s">
        <v>28</v>
      </c>
      <c r="C364" s="1">
        <v>5</v>
      </c>
      <c r="D364" s="1" t="s">
        <v>163</v>
      </c>
      <c r="E364" s="1" t="s">
        <v>178</v>
      </c>
      <c r="F364" s="1">
        <v>1</v>
      </c>
      <c r="I364" s="1">
        <v>1.8E-3</v>
      </c>
      <c r="J364" s="1">
        <f t="shared" si="5"/>
        <v>1.8E-3</v>
      </c>
    </row>
    <row r="365" spans="1:10">
      <c r="A365" s="2">
        <v>44406</v>
      </c>
      <c r="B365" s="1" t="s">
        <v>28</v>
      </c>
      <c r="C365" s="1">
        <v>6</v>
      </c>
      <c r="D365" s="1" t="s">
        <v>163</v>
      </c>
      <c r="E365" s="1" t="s">
        <v>174</v>
      </c>
      <c r="F365" s="1">
        <v>1</v>
      </c>
      <c r="I365" s="1">
        <v>2.4199999999999999E-2</v>
      </c>
      <c r="J365" s="1">
        <f t="shared" si="5"/>
        <v>2.4199999999999999E-2</v>
      </c>
    </row>
    <row r="366" spans="1:10">
      <c r="A366" s="2">
        <v>44406</v>
      </c>
      <c r="B366" s="1" t="s">
        <v>28</v>
      </c>
      <c r="C366" s="1">
        <v>6</v>
      </c>
      <c r="D366" s="1" t="s">
        <v>163</v>
      </c>
      <c r="E366" s="1" t="s">
        <v>178</v>
      </c>
      <c r="F366" s="1">
        <v>1</v>
      </c>
      <c r="I366" s="1">
        <v>8.3000000000000001E-3</v>
      </c>
      <c r="J366" s="1">
        <f t="shared" si="5"/>
        <v>8.3000000000000001E-3</v>
      </c>
    </row>
    <row r="367" spans="1:10">
      <c r="A367" s="2">
        <v>44406</v>
      </c>
      <c r="B367" s="1" t="s">
        <v>28</v>
      </c>
      <c r="C367" s="1">
        <v>6</v>
      </c>
      <c r="D367" s="1" t="s">
        <v>157</v>
      </c>
      <c r="E367" s="1" t="s">
        <v>177</v>
      </c>
      <c r="F367" s="1">
        <v>1</v>
      </c>
      <c r="I367" s="1">
        <v>1.2999999999999999E-2</v>
      </c>
      <c r="J367" s="1">
        <f t="shared" si="5"/>
        <v>1.2999999999999999E-2</v>
      </c>
    </row>
    <row r="368" spans="1:10">
      <c r="A368" s="2">
        <v>44406</v>
      </c>
      <c r="B368" s="1" t="s">
        <v>28</v>
      </c>
      <c r="C368" s="1">
        <v>6</v>
      </c>
      <c r="D368" s="1" t="s">
        <v>164</v>
      </c>
      <c r="E368" s="1" t="s">
        <v>177</v>
      </c>
      <c r="F368" s="1">
        <v>1</v>
      </c>
      <c r="I368" s="1">
        <v>1.09E-2</v>
      </c>
      <c r="J368" s="1">
        <f t="shared" si="5"/>
        <v>1.09E-2</v>
      </c>
    </row>
    <row r="369" spans="1:10">
      <c r="A369" s="2">
        <v>44406</v>
      </c>
      <c r="B369" s="1" t="s">
        <v>28</v>
      </c>
      <c r="C369" s="1">
        <v>6</v>
      </c>
      <c r="D369" s="1" t="s">
        <v>203</v>
      </c>
      <c r="E369" s="1" t="s">
        <v>178</v>
      </c>
      <c r="F369" s="1">
        <v>1</v>
      </c>
      <c r="I369" s="1">
        <v>2.3999999999999998E-3</v>
      </c>
      <c r="J369" s="1">
        <f t="shared" si="5"/>
        <v>2.3999999999999998E-3</v>
      </c>
    </row>
    <row r="370" spans="1:10">
      <c r="A370" s="2">
        <v>44419</v>
      </c>
      <c r="B370" s="1" t="s">
        <v>140</v>
      </c>
      <c r="C370" s="1">
        <v>1</v>
      </c>
      <c r="D370" s="1" t="s">
        <v>164</v>
      </c>
      <c r="E370" s="1" t="s">
        <v>177</v>
      </c>
      <c r="F370" s="1">
        <v>6</v>
      </c>
      <c r="I370" s="1">
        <v>5.9499999999999997E-2</v>
      </c>
      <c r="J370" s="1">
        <f t="shared" si="5"/>
        <v>9.9166666666666656E-3</v>
      </c>
    </row>
    <row r="371" spans="1:10">
      <c r="A371" s="2">
        <v>44419</v>
      </c>
      <c r="B371" s="1" t="s">
        <v>140</v>
      </c>
      <c r="C371" s="1">
        <v>1</v>
      </c>
      <c r="D371" s="1" t="s">
        <v>162</v>
      </c>
      <c r="E371" s="1" t="s">
        <v>177</v>
      </c>
      <c r="F371" s="1">
        <v>9</v>
      </c>
      <c r="I371" s="1">
        <v>4.3799999999999999E-2</v>
      </c>
      <c r="J371" s="1">
        <f t="shared" si="5"/>
        <v>4.8666666666666667E-3</v>
      </c>
    </row>
    <row r="372" spans="1:10">
      <c r="A372" s="2">
        <v>44419</v>
      </c>
      <c r="B372" s="1" t="s">
        <v>140</v>
      </c>
      <c r="C372" s="1">
        <v>1</v>
      </c>
      <c r="D372" s="1" t="s">
        <v>198</v>
      </c>
      <c r="E372" s="1" t="s">
        <v>177</v>
      </c>
      <c r="F372" s="1">
        <v>2</v>
      </c>
      <c r="I372" s="1">
        <v>3.8999999999999998E-3</v>
      </c>
      <c r="J372" s="1">
        <f t="shared" si="5"/>
        <v>1.9499999999999999E-3</v>
      </c>
    </row>
    <row r="373" spans="1:10">
      <c r="A373" s="2">
        <v>44419</v>
      </c>
      <c r="B373" s="1" t="s">
        <v>140</v>
      </c>
      <c r="C373" s="1">
        <v>1</v>
      </c>
      <c r="D373" s="1" t="s">
        <v>158</v>
      </c>
      <c r="E373" s="1" t="s">
        <v>177</v>
      </c>
      <c r="F373" s="1">
        <v>108</v>
      </c>
      <c r="I373" s="1">
        <v>5.6599999999999998E-2</v>
      </c>
      <c r="J373" s="1">
        <f t="shared" si="5"/>
        <v>5.2407407407407405E-4</v>
      </c>
    </row>
    <row r="374" spans="1:10">
      <c r="A374" s="2">
        <v>44419</v>
      </c>
      <c r="B374" s="1" t="s">
        <v>140</v>
      </c>
      <c r="C374" s="1">
        <v>2</v>
      </c>
      <c r="D374" s="1" t="s">
        <v>164</v>
      </c>
      <c r="E374" s="1" t="s">
        <v>177</v>
      </c>
      <c r="F374" s="1">
        <v>3</v>
      </c>
      <c r="I374" s="1">
        <v>1.5800000000000002E-2</v>
      </c>
      <c r="J374" s="1">
        <f t="shared" si="5"/>
        <v>5.2666666666666669E-3</v>
      </c>
    </row>
    <row r="375" spans="1:10">
      <c r="A375" s="2">
        <v>44419</v>
      </c>
      <c r="B375" s="1" t="s">
        <v>140</v>
      </c>
      <c r="C375" s="1">
        <v>2</v>
      </c>
      <c r="D375" s="1" t="s">
        <v>198</v>
      </c>
      <c r="E375" s="1" t="s">
        <v>177</v>
      </c>
      <c r="F375" s="1">
        <v>1</v>
      </c>
      <c r="I375" s="1">
        <v>3.3999999999999998E-3</v>
      </c>
      <c r="J375" s="1">
        <f t="shared" si="5"/>
        <v>3.3999999999999998E-3</v>
      </c>
    </row>
    <row r="376" spans="1:10">
      <c r="A376" s="2">
        <v>44419</v>
      </c>
      <c r="B376" s="1" t="s">
        <v>140</v>
      </c>
      <c r="C376" s="1">
        <v>2</v>
      </c>
      <c r="D376" s="1" t="s">
        <v>158</v>
      </c>
      <c r="E376" s="1" t="s">
        <v>177</v>
      </c>
      <c r="F376" s="1">
        <v>1</v>
      </c>
      <c r="I376" s="1">
        <v>2E-3</v>
      </c>
      <c r="J376" s="1">
        <f t="shared" si="5"/>
        <v>2E-3</v>
      </c>
    </row>
    <row r="377" spans="1:10">
      <c r="A377" s="2">
        <v>44419</v>
      </c>
      <c r="B377" s="1" t="s">
        <v>140</v>
      </c>
      <c r="C377" s="1">
        <v>3</v>
      </c>
      <c r="D377" s="1" t="s">
        <v>158</v>
      </c>
      <c r="E377" s="1" t="s">
        <v>177</v>
      </c>
      <c r="F377" s="1">
        <v>1</v>
      </c>
      <c r="I377" s="1">
        <v>4.0000000000000002E-4</v>
      </c>
      <c r="J377" s="1">
        <f t="shared" si="5"/>
        <v>4.0000000000000002E-4</v>
      </c>
    </row>
    <row r="378" spans="1:10">
      <c r="A378" s="2">
        <v>44419</v>
      </c>
      <c r="B378" s="1" t="s">
        <v>140</v>
      </c>
      <c r="C378" s="1">
        <v>4</v>
      </c>
      <c r="D378" s="1" t="s">
        <v>164</v>
      </c>
      <c r="E378" s="1" t="s">
        <v>177</v>
      </c>
      <c r="F378" s="1">
        <v>6</v>
      </c>
      <c r="I378" s="1">
        <v>2.4E-2</v>
      </c>
      <c r="J378" s="1">
        <f t="shared" si="5"/>
        <v>4.0000000000000001E-3</v>
      </c>
    </row>
    <row r="379" spans="1:10">
      <c r="A379" s="2">
        <v>44419</v>
      </c>
      <c r="B379" s="1" t="s">
        <v>140</v>
      </c>
      <c r="C379" s="1">
        <v>4</v>
      </c>
      <c r="D379" s="1" t="s">
        <v>157</v>
      </c>
      <c r="E379" s="1" t="s">
        <v>177</v>
      </c>
      <c r="F379" s="1">
        <v>1</v>
      </c>
      <c r="I379" s="1">
        <v>3.3E-3</v>
      </c>
      <c r="J379" s="1">
        <f t="shared" si="5"/>
        <v>3.3E-3</v>
      </c>
    </row>
    <row r="380" spans="1:10">
      <c r="A380" s="2">
        <v>44419</v>
      </c>
      <c r="B380" s="1" t="s">
        <v>140</v>
      </c>
      <c r="C380" s="1">
        <v>5</v>
      </c>
      <c r="D380" s="1" t="s">
        <v>164</v>
      </c>
      <c r="E380" s="1" t="s">
        <v>177</v>
      </c>
      <c r="F380" s="1">
        <v>2</v>
      </c>
      <c r="I380" s="1">
        <v>1.7999999999999999E-2</v>
      </c>
      <c r="J380" s="1">
        <f t="shared" si="5"/>
        <v>8.9999999999999993E-3</v>
      </c>
    </row>
    <row r="381" spans="1:10">
      <c r="A381" s="2">
        <v>44419</v>
      </c>
      <c r="B381" s="1" t="s">
        <v>140</v>
      </c>
      <c r="C381" s="1">
        <v>5</v>
      </c>
      <c r="D381" s="1" t="s">
        <v>162</v>
      </c>
      <c r="E381" s="1" t="s">
        <v>177</v>
      </c>
      <c r="F381" s="1">
        <v>1</v>
      </c>
      <c r="I381" s="1">
        <v>1.1900000000000001E-2</v>
      </c>
      <c r="J381" s="1">
        <f t="shared" si="5"/>
        <v>1.1900000000000001E-2</v>
      </c>
    </row>
    <row r="382" spans="1:10">
      <c r="A382" s="2">
        <v>44419</v>
      </c>
      <c r="B382" s="1" t="s">
        <v>140</v>
      </c>
      <c r="C382" s="1">
        <v>6</v>
      </c>
      <c r="D382" s="1" t="s">
        <v>164</v>
      </c>
      <c r="E382" s="1" t="s">
        <v>177</v>
      </c>
      <c r="F382" s="1">
        <v>1</v>
      </c>
      <c r="I382" s="1">
        <v>6.8999999999999999E-3</v>
      </c>
      <c r="J382" s="1">
        <f t="shared" si="5"/>
        <v>6.8999999999999999E-3</v>
      </c>
    </row>
    <row r="383" spans="1:10">
      <c r="A383" s="2">
        <v>44419</v>
      </c>
      <c r="B383" s="1" t="s">
        <v>140</v>
      </c>
      <c r="C383" s="1">
        <v>6</v>
      </c>
      <c r="D383" s="1" t="s">
        <v>162</v>
      </c>
      <c r="E383" s="1" t="s">
        <v>177</v>
      </c>
      <c r="F383" s="1">
        <v>2</v>
      </c>
      <c r="I383" s="1">
        <v>1.9900000000000001E-2</v>
      </c>
      <c r="J383" s="1">
        <f t="shared" si="5"/>
        <v>9.9500000000000005E-3</v>
      </c>
    </row>
    <row r="384" spans="1:10">
      <c r="A384" s="2">
        <v>44419</v>
      </c>
      <c r="B384" s="1" t="s">
        <v>140</v>
      </c>
      <c r="C384" s="1">
        <v>6</v>
      </c>
      <c r="D384" s="1" t="s">
        <v>158</v>
      </c>
      <c r="E384" s="1" t="s">
        <v>177</v>
      </c>
      <c r="F384" s="1">
        <v>2</v>
      </c>
      <c r="I384" s="1">
        <v>8.0000000000000004E-4</v>
      </c>
      <c r="J384" s="1">
        <f t="shared" si="5"/>
        <v>4.0000000000000002E-4</v>
      </c>
    </row>
    <row r="385" spans="1:12">
      <c r="A385" s="2">
        <v>44419</v>
      </c>
      <c r="B385" s="1" t="s">
        <v>140</v>
      </c>
      <c r="C385" s="1">
        <v>6</v>
      </c>
      <c r="D385" s="1" t="s">
        <v>164</v>
      </c>
      <c r="E385" s="1" t="s">
        <v>178</v>
      </c>
      <c r="F385" s="1">
        <v>2</v>
      </c>
      <c r="I385" s="1">
        <v>2.06E-2</v>
      </c>
      <c r="J385" s="1">
        <f t="shared" si="5"/>
        <v>1.03E-2</v>
      </c>
    </row>
    <row r="386" spans="1:12">
      <c r="A386" s="2">
        <v>44413</v>
      </c>
      <c r="B386" s="1" t="s">
        <v>142</v>
      </c>
      <c r="C386" s="1">
        <v>1</v>
      </c>
      <c r="D386" s="1" t="s">
        <v>158</v>
      </c>
      <c r="E386" s="1" t="s">
        <v>177</v>
      </c>
      <c r="F386" s="1">
        <v>1</v>
      </c>
      <c r="I386" s="1">
        <v>4.0000000000000002E-4</v>
      </c>
      <c r="J386" s="1">
        <f t="shared" si="5"/>
        <v>4.0000000000000002E-4</v>
      </c>
    </row>
    <row r="387" spans="1:12">
      <c r="A387" s="2">
        <v>44413</v>
      </c>
      <c r="B387" s="1" t="s">
        <v>142</v>
      </c>
      <c r="C387" s="1">
        <v>1</v>
      </c>
      <c r="D387" s="1" t="s">
        <v>163</v>
      </c>
      <c r="E387" s="1" t="s">
        <v>177</v>
      </c>
      <c r="F387" s="1">
        <v>1</v>
      </c>
      <c r="I387" s="1">
        <v>1.4E-3</v>
      </c>
      <c r="J387" s="1">
        <f t="shared" si="5"/>
        <v>1.4E-3</v>
      </c>
    </row>
    <row r="388" spans="1:12">
      <c r="A388" s="2">
        <v>44413</v>
      </c>
      <c r="B388" s="1" t="s">
        <v>142</v>
      </c>
      <c r="C388" s="1">
        <v>1</v>
      </c>
      <c r="D388" s="1" t="s">
        <v>163</v>
      </c>
      <c r="E388" s="1" t="s">
        <v>178</v>
      </c>
      <c r="F388" s="1">
        <v>3</v>
      </c>
      <c r="I388" s="1">
        <v>1.66E-2</v>
      </c>
      <c r="J388" s="1">
        <f t="shared" si="5"/>
        <v>5.5333333333333337E-3</v>
      </c>
    </row>
    <row r="389" spans="1:12">
      <c r="A389" s="2">
        <v>44413</v>
      </c>
      <c r="B389" s="1" t="s">
        <v>142</v>
      </c>
      <c r="C389" s="1">
        <v>3</v>
      </c>
      <c r="D389" s="1" t="s">
        <v>160</v>
      </c>
      <c r="E389" s="1" t="s">
        <v>178</v>
      </c>
      <c r="F389" s="1">
        <v>3</v>
      </c>
      <c r="I389" s="1">
        <v>8.3999999999999995E-3</v>
      </c>
      <c r="J389" s="1">
        <f t="shared" si="5"/>
        <v>2.8E-3</v>
      </c>
    </row>
    <row r="390" spans="1:12">
      <c r="A390" s="2">
        <v>44413</v>
      </c>
      <c r="B390" s="1" t="s">
        <v>142</v>
      </c>
      <c r="C390" s="1">
        <v>3</v>
      </c>
      <c r="D390" s="1" t="s">
        <v>173</v>
      </c>
      <c r="E390" s="1" t="s">
        <v>178</v>
      </c>
      <c r="F390" s="1">
        <v>1</v>
      </c>
      <c r="I390" s="1">
        <v>6.3E-3</v>
      </c>
      <c r="J390" s="1">
        <f t="shared" si="5"/>
        <v>6.3E-3</v>
      </c>
    </row>
    <row r="391" spans="1:12">
      <c r="A391" s="2">
        <v>44413</v>
      </c>
      <c r="B391" s="1" t="s">
        <v>142</v>
      </c>
      <c r="C391" s="1">
        <v>4</v>
      </c>
      <c r="D391" s="1" t="s">
        <v>158</v>
      </c>
      <c r="E391" s="1" t="s">
        <v>177</v>
      </c>
      <c r="F391" s="1">
        <v>12</v>
      </c>
      <c r="I391" s="1">
        <v>3.09E-2</v>
      </c>
      <c r="J391" s="1">
        <f t="shared" si="5"/>
        <v>2.575E-3</v>
      </c>
    </row>
    <row r="392" spans="1:12">
      <c r="A392" s="2">
        <v>44413</v>
      </c>
      <c r="B392" s="1" t="s">
        <v>142</v>
      </c>
      <c r="C392" s="1">
        <v>4</v>
      </c>
      <c r="D392" s="1" t="s">
        <v>160</v>
      </c>
      <c r="E392" s="1" t="s">
        <v>178</v>
      </c>
      <c r="F392" s="1">
        <v>1</v>
      </c>
      <c r="I392" s="1">
        <v>8.8999999999999999E-3</v>
      </c>
      <c r="J392" s="1">
        <f t="shared" si="5"/>
        <v>8.8999999999999999E-3</v>
      </c>
    </row>
    <row r="393" spans="1:12">
      <c r="A393" s="2">
        <v>44413</v>
      </c>
      <c r="B393" s="1" t="s">
        <v>142</v>
      </c>
      <c r="C393" s="1">
        <v>4</v>
      </c>
      <c r="D393" s="1" t="s">
        <v>163</v>
      </c>
      <c r="E393" s="1" t="s">
        <v>174</v>
      </c>
      <c r="F393" s="1">
        <v>1</v>
      </c>
      <c r="I393" s="1">
        <v>1.26E-2</v>
      </c>
      <c r="J393" s="1">
        <f t="shared" si="5"/>
        <v>1.26E-2</v>
      </c>
    </row>
    <row r="394" spans="1:12">
      <c r="A394" s="2">
        <v>44413</v>
      </c>
      <c r="B394" s="1" t="s">
        <v>142</v>
      </c>
      <c r="C394" s="1">
        <v>4</v>
      </c>
      <c r="D394" s="1" t="s">
        <v>212</v>
      </c>
      <c r="E394" s="1" t="s">
        <v>178</v>
      </c>
      <c r="F394" s="1">
        <v>1</v>
      </c>
      <c r="I394" s="1">
        <v>8.2000000000000007E-3</v>
      </c>
      <c r="J394" s="1">
        <f t="shared" si="5"/>
        <v>8.2000000000000007E-3</v>
      </c>
    </row>
    <row r="395" spans="1:12">
      <c r="A395" s="2">
        <v>44413</v>
      </c>
      <c r="B395" s="1" t="s">
        <v>142</v>
      </c>
      <c r="C395" s="1">
        <v>4</v>
      </c>
      <c r="D395" s="1" t="s">
        <v>193</v>
      </c>
      <c r="E395" s="1" t="s">
        <v>178</v>
      </c>
      <c r="F395" s="1">
        <v>1</v>
      </c>
      <c r="I395" s="1">
        <v>2.7000000000000001E-3</v>
      </c>
      <c r="J395" s="1">
        <f t="shared" si="5"/>
        <v>2.7000000000000001E-3</v>
      </c>
      <c r="L395" s="1" t="s">
        <v>213</v>
      </c>
    </row>
    <row r="396" spans="1:12">
      <c r="A396" s="2">
        <v>44413</v>
      </c>
      <c r="B396" s="1" t="s">
        <v>142</v>
      </c>
      <c r="C396" s="1">
        <v>5</v>
      </c>
      <c r="D396" s="1" t="s">
        <v>173</v>
      </c>
      <c r="E396" s="1" t="s">
        <v>178</v>
      </c>
      <c r="F396" s="1">
        <v>1</v>
      </c>
      <c r="I396" s="1">
        <v>5.8999999999999999E-3</v>
      </c>
      <c r="J396" s="1">
        <f t="shared" si="5"/>
        <v>5.8999999999999999E-3</v>
      </c>
    </row>
    <row r="397" spans="1:12">
      <c r="A397" s="2">
        <v>44413</v>
      </c>
      <c r="B397" s="1" t="s">
        <v>142</v>
      </c>
      <c r="C397" s="1">
        <v>5</v>
      </c>
      <c r="D397" s="1" t="s">
        <v>157</v>
      </c>
      <c r="E397" s="1" t="s">
        <v>177</v>
      </c>
      <c r="F397" s="1">
        <v>3</v>
      </c>
      <c r="I397" s="1">
        <v>5.4899999999999997E-2</v>
      </c>
      <c r="J397" s="1">
        <f t="shared" si="5"/>
        <v>1.83E-2</v>
      </c>
    </row>
    <row r="398" spans="1:12">
      <c r="A398" s="2">
        <v>44413</v>
      </c>
      <c r="B398" s="1" t="s">
        <v>142</v>
      </c>
      <c r="C398" s="1">
        <v>5</v>
      </c>
      <c r="D398" s="1" t="s">
        <v>164</v>
      </c>
      <c r="E398" s="1" t="s">
        <v>177</v>
      </c>
      <c r="F398" s="1">
        <v>3</v>
      </c>
      <c r="I398" s="1">
        <v>1.09E-2</v>
      </c>
      <c r="J398" s="1">
        <f t="shared" si="5"/>
        <v>3.6333333333333335E-3</v>
      </c>
    </row>
    <row r="399" spans="1:12">
      <c r="A399" s="2">
        <v>44413</v>
      </c>
      <c r="B399" s="1" t="s">
        <v>142</v>
      </c>
      <c r="C399" s="1">
        <v>5</v>
      </c>
      <c r="D399" s="1" t="s">
        <v>152</v>
      </c>
      <c r="E399" s="1" t="s">
        <v>178</v>
      </c>
      <c r="F399" s="1">
        <v>1</v>
      </c>
      <c r="I399" s="1">
        <v>7.9000000000000008E-3</v>
      </c>
      <c r="J399" s="1">
        <f t="shared" si="5"/>
        <v>7.9000000000000008E-3</v>
      </c>
    </row>
    <row r="400" spans="1:12">
      <c r="A400" s="2">
        <v>44413</v>
      </c>
      <c r="B400" s="1" t="s">
        <v>142</v>
      </c>
      <c r="C400" s="1">
        <v>5</v>
      </c>
      <c r="D400" s="1" t="s">
        <v>163</v>
      </c>
      <c r="E400" s="1" t="s">
        <v>178</v>
      </c>
      <c r="F400" s="1">
        <v>1</v>
      </c>
      <c r="I400" s="1">
        <v>2.29E-2</v>
      </c>
      <c r="J400" s="1">
        <f t="shared" si="5"/>
        <v>2.29E-2</v>
      </c>
    </row>
    <row r="401" spans="1:10">
      <c r="A401" s="2">
        <v>44413</v>
      </c>
      <c r="B401" s="1" t="s">
        <v>142</v>
      </c>
      <c r="C401" s="1">
        <v>6</v>
      </c>
      <c r="D401" s="1" t="s">
        <v>173</v>
      </c>
      <c r="E401" s="1" t="s">
        <v>178</v>
      </c>
      <c r="F401" s="1">
        <v>1</v>
      </c>
      <c r="I401" s="1">
        <v>2.4299999999999999E-2</v>
      </c>
      <c r="J401" s="1">
        <f t="shared" si="5"/>
        <v>2.4299999999999999E-2</v>
      </c>
    </row>
    <row r="402" spans="1:10">
      <c r="A402" s="2">
        <v>44413</v>
      </c>
      <c r="B402" s="1" t="s">
        <v>142</v>
      </c>
      <c r="C402" s="1">
        <v>6</v>
      </c>
      <c r="D402" s="1" t="s">
        <v>163</v>
      </c>
      <c r="E402" s="1" t="s">
        <v>178</v>
      </c>
      <c r="F402" s="1">
        <v>1</v>
      </c>
      <c r="I402" s="1">
        <v>8.9999999999999993E-3</v>
      </c>
      <c r="J402" s="1">
        <f t="shared" si="5"/>
        <v>8.9999999999999993E-3</v>
      </c>
    </row>
    <row r="403" spans="1:10">
      <c r="A403" s="2">
        <v>44413</v>
      </c>
      <c r="B403" s="1" t="s">
        <v>142</v>
      </c>
      <c r="C403" s="1">
        <v>2</v>
      </c>
      <c r="D403" s="1" t="s">
        <v>152</v>
      </c>
      <c r="E403" s="1" t="s">
        <v>178</v>
      </c>
      <c r="F403" s="1">
        <v>1</v>
      </c>
      <c r="I403" s="1">
        <v>8.3999999999999995E-3</v>
      </c>
      <c r="J403" s="1">
        <f t="shared" si="5"/>
        <v>8.3999999999999995E-3</v>
      </c>
    </row>
    <row r="404" spans="1:10">
      <c r="A404" s="2">
        <v>44417</v>
      </c>
      <c r="B404" s="1" t="s">
        <v>18</v>
      </c>
      <c r="C404" s="1">
        <v>2</v>
      </c>
      <c r="D404" s="1" t="s">
        <v>158</v>
      </c>
      <c r="E404" s="1" t="s">
        <v>177</v>
      </c>
      <c r="F404" s="1">
        <v>1</v>
      </c>
      <c r="I404" s="1">
        <v>1.43E-2</v>
      </c>
      <c r="J404" s="1">
        <f t="shared" si="5"/>
        <v>1.43E-2</v>
      </c>
    </row>
    <row r="405" spans="1:10">
      <c r="A405" s="2">
        <v>44417</v>
      </c>
      <c r="B405" s="1" t="s">
        <v>18</v>
      </c>
      <c r="C405" s="1">
        <v>4</v>
      </c>
      <c r="D405" s="1" t="s">
        <v>160</v>
      </c>
      <c r="E405" s="1" t="s">
        <v>174</v>
      </c>
      <c r="F405" s="1">
        <v>1</v>
      </c>
      <c r="I405" s="1">
        <v>0.26860000000000001</v>
      </c>
      <c r="J405" s="1">
        <f t="shared" si="5"/>
        <v>0.26860000000000001</v>
      </c>
    </row>
    <row r="406" spans="1:10">
      <c r="A406" s="2">
        <v>44417</v>
      </c>
      <c r="B406" s="1" t="s">
        <v>18</v>
      </c>
      <c r="C406" s="1">
        <v>4</v>
      </c>
      <c r="D406" s="1" t="s">
        <v>164</v>
      </c>
      <c r="E406" s="1" t="s">
        <v>178</v>
      </c>
      <c r="F406" s="1">
        <v>1</v>
      </c>
      <c r="I406" s="1">
        <v>6.7000000000000002E-3</v>
      </c>
      <c r="J406" s="1">
        <f t="shared" si="5"/>
        <v>6.7000000000000002E-3</v>
      </c>
    </row>
    <row r="407" spans="1:10">
      <c r="A407" s="2">
        <v>44417</v>
      </c>
      <c r="B407" s="1" t="s">
        <v>18</v>
      </c>
      <c r="C407" s="1">
        <v>5</v>
      </c>
      <c r="D407" s="1" t="s">
        <v>171</v>
      </c>
      <c r="E407" s="1" t="s">
        <v>177</v>
      </c>
      <c r="F407" s="1">
        <v>1</v>
      </c>
      <c r="I407" s="1">
        <v>8.0000000000000004E-4</v>
      </c>
      <c r="J407" s="1">
        <f t="shared" si="5"/>
        <v>8.0000000000000004E-4</v>
      </c>
    </row>
    <row r="408" spans="1:10">
      <c r="A408" s="2">
        <v>44417</v>
      </c>
      <c r="B408" s="1" t="s">
        <v>18</v>
      </c>
      <c r="C408" s="1">
        <v>5</v>
      </c>
      <c r="D408" s="1" t="s">
        <v>173</v>
      </c>
      <c r="E408" s="1" t="s">
        <v>178</v>
      </c>
      <c r="F408" s="1">
        <v>1</v>
      </c>
      <c r="I408" s="1">
        <v>8.6E-3</v>
      </c>
      <c r="J408" s="1">
        <f t="shared" si="5"/>
        <v>8.6E-3</v>
      </c>
    </row>
    <row r="409" spans="1:10">
      <c r="A409" s="2">
        <v>44417</v>
      </c>
      <c r="B409" s="1" t="s">
        <v>18</v>
      </c>
      <c r="C409" s="1">
        <v>5</v>
      </c>
      <c r="D409" s="1" t="s">
        <v>158</v>
      </c>
      <c r="E409" s="1" t="s">
        <v>177</v>
      </c>
      <c r="F409" s="1">
        <v>11</v>
      </c>
      <c r="I409" s="1">
        <v>1.2699999999999999E-2</v>
      </c>
      <c r="J409" s="1">
        <f t="shared" si="5"/>
        <v>1.1545454545454545E-3</v>
      </c>
    </row>
    <row r="410" spans="1:10">
      <c r="A410" s="2">
        <v>44417</v>
      </c>
      <c r="B410" s="1" t="s">
        <v>18</v>
      </c>
      <c r="C410" s="1">
        <v>6</v>
      </c>
      <c r="D410" s="1" t="s">
        <v>163</v>
      </c>
      <c r="E410" s="1" t="s">
        <v>178</v>
      </c>
      <c r="F410" s="1">
        <v>1</v>
      </c>
      <c r="I410" s="1">
        <v>8.8000000000000005E-3</v>
      </c>
      <c r="J410" s="1">
        <f t="shared" si="5"/>
        <v>8.8000000000000005E-3</v>
      </c>
    </row>
    <row r="411" spans="1:10">
      <c r="A411" s="2">
        <v>44417</v>
      </c>
      <c r="B411" s="1" t="s">
        <v>18</v>
      </c>
      <c r="C411" s="1">
        <v>6</v>
      </c>
      <c r="D411" s="1" t="s">
        <v>158</v>
      </c>
      <c r="E411" s="1" t="s">
        <v>177</v>
      </c>
      <c r="F411" s="1">
        <v>2</v>
      </c>
      <c r="I411" s="1">
        <v>7.1000000000000004E-3</v>
      </c>
      <c r="J411" s="1">
        <f t="shared" si="5"/>
        <v>3.5500000000000002E-3</v>
      </c>
    </row>
    <row r="412" spans="1:10">
      <c r="A412" s="2">
        <v>44417</v>
      </c>
      <c r="B412" s="1" t="s">
        <v>18</v>
      </c>
      <c r="C412" s="1">
        <v>6</v>
      </c>
      <c r="D412" s="1" t="s">
        <v>164</v>
      </c>
      <c r="E412" s="1" t="s">
        <v>177</v>
      </c>
      <c r="F412" s="1">
        <v>1</v>
      </c>
      <c r="I412" s="1">
        <v>0.02</v>
      </c>
      <c r="J412" s="1">
        <f t="shared" si="5"/>
        <v>0.02</v>
      </c>
    </row>
    <row r="413" spans="1:10">
      <c r="A413" s="2">
        <v>44417</v>
      </c>
      <c r="B413" s="1" t="s">
        <v>18</v>
      </c>
      <c r="C413" s="1">
        <v>6</v>
      </c>
      <c r="D413" s="1" t="s">
        <v>171</v>
      </c>
      <c r="E413" s="1" t="s">
        <v>177</v>
      </c>
      <c r="F413" s="1">
        <v>1</v>
      </c>
      <c r="I413" s="1">
        <v>2.7000000000000001E-3</v>
      </c>
      <c r="J413" s="1">
        <f t="shared" si="5"/>
        <v>2.7000000000000001E-3</v>
      </c>
    </row>
    <row r="414" spans="1:10">
      <c r="A414" s="2">
        <v>44417</v>
      </c>
      <c r="B414" s="1" t="s">
        <v>18</v>
      </c>
      <c r="C414" s="1">
        <v>1</v>
      </c>
      <c r="D414" s="1" t="s">
        <v>158</v>
      </c>
      <c r="E414" s="1" t="s">
        <v>177</v>
      </c>
      <c r="F414" s="1">
        <v>336</v>
      </c>
      <c r="I414" s="1">
        <v>0.49070000000000003</v>
      </c>
      <c r="J414" s="1">
        <f t="shared" si="5"/>
        <v>1.4604166666666667E-3</v>
      </c>
    </row>
    <row r="415" spans="1:10">
      <c r="A415" s="2">
        <v>44417</v>
      </c>
      <c r="B415" s="1" t="s">
        <v>18</v>
      </c>
      <c r="C415" s="1">
        <v>3</v>
      </c>
      <c r="D415" s="1" t="s">
        <v>214</v>
      </c>
      <c r="E415" s="1" t="s">
        <v>177</v>
      </c>
      <c r="F415" s="1">
        <v>1</v>
      </c>
      <c r="I415" s="1">
        <v>4.0000000000000002E-4</v>
      </c>
      <c r="J415" s="1">
        <f t="shared" si="5"/>
        <v>4.0000000000000002E-4</v>
      </c>
    </row>
    <row r="416" spans="1:10">
      <c r="A416" s="2">
        <v>44411</v>
      </c>
      <c r="B416" s="1" t="s">
        <v>21</v>
      </c>
      <c r="C416" s="1">
        <v>1</v>
      </c>
      <c r="D416" s="1" t="s">
        <v>154</v>
      </c>
      <c r="E416" s="1" t="s">
        <v>178</v>
      </c>
      <c r="F416" s="1">
        <v>2</v>
      </c>
      <c r="I416" s="1">
        <v>1.1000000000000001E-3</v>
      </c>
      <c r="J416" s="1">
        <f t="shared" si="5"/>
        <v>5.5000000000000003E-4</v>
      </c>
    </row>
    <row r="417" spans="1:10">
      <c r="A417" s="2">
        <v>44411</v>
      </c>
      <c r="B417" s="1" t="s">
        <v>21</v>
      </c>
      <c r="C417" s="1">
        <v>1</v>
      </c>
      <c r="D417" s="1" t="s">
        <v>160</v>
      </c>
      <c r="E417" s="1" t="s">
        <v>174</v>
      </c>
      <c r="F417" s="1">
        <v>1</v>
      </c>
      <c r="I417" s="1">
        <v>0.1762</v>
      </c>
      <c r="J417" s="1">
        <f t="shared" si="5"/>
        <v>0.1762</v>
      </c>
    </row>
    <row r="418" spans="1:10">
      <c r="A418" s="2">
        <v>44411</v>
      </c>
      <c r="B418" s="1" t="s">
        <v>21</v>
      </c>
      <c r="C418" s="1">
        <v>1</v>
      </c>
      <c r="D418" s="1" t="s">
        <v>157</v>
      </c>
      <c r="E418" s="1" t="s">
        <v>177</v>
      </c>
      <c r="F418" s="1">
        <v>2</v>
      </c>
      <c r="I418" s="1">
        <v>3.39E-2</v>
      </c>
      <c r="J418" s="1">
        <f t="shared" si="5"/>
        <v>1.695E-2</v>
      </c>
    </row>
    <row r="419" spans="1:10">
      <c r="A419" s="2">
        <v>44411</v>
      </c>
      <c r="B419" s="1" t="s">
        <v>21</v>
      </c>
      <c r="C419" s="1">
        <v>1</v>
      </c>
      <c r="D419" s="1" t="s">
        <v>163</v>
      </c>
      <c r="E419" s="1" t="s">
        <v>178</v>
      </c>
      <c r="F419" s="1">
        <v>2</v>
      </c>
      <c r="I419" s="1">
        <v>2.8799999999999999E-2</v>
      </c>
      <c r="J419" s="1">
        <f t="shared" si="5"/>
        <v>1.44E-2</v>
      </c>
    </row>
    <row r="420" spans="1:10">
      <c r="A420" s="2">
        <v>44411</v>
      </c>
      <c r="B420" s="1" t="s">
        <v>21</v>
      </c>
      <c r="C420" s="1">
        <v>1</v>
      </c>
      <c r="D420" s="1" t="s">
        <v>158</v>
      </c>
      <c r="E420" s="1" t="s">
        <v>177</v>
      </c>
      <c r="F420" s="1">
        <v>30</v>
      </c>
      <c r="I420" s="1">
        <v>4.9399999999999999E-2</v>
      </c>
      <c r="J420" s="1">
        <f t="shared" si="5"/>
        <v>1.6466666666666667E-3</v>
      </c>
    </row>
    <row r="421" spans="1:10">
      <c r="A421" s="2">
        <v>44411</v>
      </c>
      <c r="B421" s="1" t="s">
        <v>21</v>
      </c>
      <c r="C421" s="1">
        <v>2</v>
      </c>
      <c r="D421" s="1" t="s">
        <v>163</v>
      </c>
      <c r="E421" s="1" t="s">
        <v>178</v>
      </c>
      <c r="F421" s="1">
        <v>2</v>
      </c>
      <c r="I421" s="1">
        <v>1.1299999999999999E-2</v>
      </c>
      <c r="J421" s="1">
        <f t="shared" si="5"/>
        <v>5.6499999999999996E-3</v>
      </c>
    </row>
    <row r="422" spans="1:10">
      <c r="A422" s="2">
        <v>44411</v>
      </c>
      <c r="B422" s="1" t="s">
        <v>21</v>
      </c>
      <c r="C422" s="1">
        <v>3</v>
      </c>
      <c r="D422" s="1" t="s">
        <v>163</v>
      </c>
      <c r="E422" s="1" t="s">
        <v>178</v>
      </c>
      <c r="F422" s="1">
        <v>7</v>
      </c>
      <c r="I422" s="1">
        <v>2.1899999999999999E-2</v>
      </c>
      <c r="J422" s="1">
        <f t="shared" si="5"/>
        <v>3.1285714285714285E-3</v>
      </c>
    </row>
    <row r="423" spans="1:10">
      <c r="A423" s="2">
        <v>44411</v>
      </c>
      <c r="B423" s="1" t="s">
        <v>21</v>
      </c>
      <c r="C423" s="1">
        <v>3</v>
      </c>
      <c r="D423" s="1" t="s">
        <v>160</v>
      </c>
      <c r="E423" s="1" t="s">
        <v>178</v>
      </c>
      <c r="F423" s="1">
        <v>3</v>
      </c>
      <c r="I423" s="1">
        <v>3.6999999999999998E-2</v>
      </c>
      <c r="J423" s="1">
        <f t="shared" si="5"/>
        <v>1.2333333333333333E-2</v>
      </c>
    </row>
    <row r="424" spans="1:10">
      <c r="A424" s="2">
        <v>44411</v>
      </c>
      <c r="B424" s="1" t="s">
        <v>21</v>
      </c>
      <c r="C424" s="1">
        <v>3</v>
      </c>
      <c r="D424" s="1" t="s">
        <v>158</v>
      </c>
      <c r="E424" s="1" t="s">
        <v>177</v>
      </c>
      <c r="F424" s="1">
        <v>1</v>
      </c>
      <c r="I424" s="1">
        <v>2.2000000000000001E-3</v>
      </c>
      <c r="J424" s="1">
        <f t="shared" si="5"/>
        <v>2.2000000000000001E-3</v>
      </c>
    </row>
    <row r="425" spans="1:10">
      <c r="A425" s="2">
        <v>44411</v>
      </c>
      <c r="B425" s="1" t="s">
        <v>21</v>
      </c>
      <c r="C425" s="1">
        <v>4</v>
      </c>
      <c r="D425" s="1" t="s">
        <v>160</v>
      </c>
      <c r="E425" s="1" t="s">
        <v>178</v>
      </c>
      <c r="F425" s="1">
        <v>1</v>
      </c>
      <c r="I425" s="1">
        <v>5.79E-2</v>
      </c>
      <c r="J425" s="1">
        <f t="shared" si="5"/>
        <v>5.79E-2</v>
      </c>
    </row>
    <row r="426" spans="1:10">
      <c r="A426" s="2">
        <v>44411</v>
      </c>
      <c r="B426" s="1" t="s">
        <v>21</v>
      </c>
      <c r="C426" s="1">
        <v>5</v>
      </c>
      <c r="D426" s="1" t="s">
        <v>160</v>
      </c>
      <c r="E426" s="1" t="s">
        <v>178</v>
      </c>
      <c r="F426" s="1">
        <v>1</v>
      </c>
      <c r="I426" s="1">
        <v>1.32E-2</v>
      </c>
      <c r="J426" s="1">
        <f t="shared" si="5"/>
        <v>1.32E-2</v>
      </c>
    </row>
    <row r="427" spans="1:10">
      <c r="A427" s="2">
        <v>44411</v>
      </c>
      <c r="B427" s="1" t="s">
        <v>21</v>
      </c>
      <c r="C427" s="1">
        <v>6</v>
      </c>
      <c r="D427" s="1" t="s">
        <v>160</v>
      </c>
      <c r="E427" s="1" t="s">
        <v>178</v>
      </c>
      <c r="F427" s="1">
        <v>1</v>
      </c>
      <c r="I427" s="1">
        <v>3.1899999999999998E-2</v>
      </c>
      <c r="J427" s="1">
        <f t="shared" si="5"/>
        <v>3.1899999999999998E-2</v>
      </c>
    </row>
    <row r="428" spans="1:10">
      <c r="A428" s="2">
        <v>44418</v>
      </c>
      <c r="B428" s="1" t="s">
        <v>30</v>
      </c>
      <c r="C428" s="1">
        <v>1</v>
      </c>
      <c r="D428" s="1" t="s">
        <v>171</v>
      </c>
      <c r="E428" s="1" t="s">
        <v>177</v>
      </c>
      <c r="F428" s="1">
        <v>1</v>
      </c>
      <c r="I428" s="1">
        <v>1E-4</v>
      </c>
      <c r="J428" s="1">
        <f t="shared" si="5"/>
        <v>1E-4</v>
      </c>
    </row>
    <row r="429" spans="1:10">
      <c r="A429" s="2">
        <v>44418</v>
      </c>
      <c r="B429" s="1" t="s">
        <v>30</v>
      </c>
      <c r="C429" s="1">
        <v>1</v>
      </c>
      <c r="D429" s="1" t="s">
        <v>164</v>
      </c>
      <c r="E429" s="1" t="s">
        <v>177</v>
      </c>
      <c r="F429" s="1">
        <v>1</v>
      </c>
      <c r="I429" s="1">
        <v>1E-4</v>
      </c>
      <c r="J429" s="1">
        <f t="shared" si="5"/>
        <v>1E-4</v>
      </c>
    </row>
    <row r="430" spans="1:10">
      <c r="A430" s="2">
        <v>44418</v>
      </c>
      <c r="B430" s="1" t="s">
        <v>30</v>
      </c>
      <c r="C430" s="1">
        <v>1</v>
      </c>
      <c r="D430" s="1" t="s">
        <v>163</v>
      </c>
      <c r="E430" s="1" t="s">
        <v>178</v>
      </c>
      <c r="F430" s="1">
        <v>1</v>
      </c>
      <c r="I430" s="1">
        <v>3.0999999999999999E-3</v>
      </c>
      <c r="J430" s="1">
        <f t="shared" si="5"/>
        <v>3.0999999999999999E-3</v>
      </c>
    </row>
    <row r="431" spans="1:10">
      <c r="A431" s="2">
        <v>44418</v>
      </c>
      <c r="B431" s="1" t="s">
        <v>30</v>
      </c>
      <c r="C431" s="1">
        <v>2</v>
      </c>
      <c r="D431" s="1" t="s">
        <v>158</v>
      </c>
      <c r="E431" s="1" t="s">
        <v>177</v>
      </c>
      <c r="F431" s="1">
        <v>2</v>
      </c>
      <c r="I431" s="1">
        <v>4.0000000000000002E-4</v>
      </c>
      <c r="J431" s="1">
        <f t="shared" si="5"/>
        <v>2.0000000000000001E-4</v>
      </c>
    </row>
    <row r="432" spans="1:10">
      <c r="A432" s="2">
        <v>44418</v>
      </c>
      <c r="B432" s="1" t="s">
        <v>30</v>
      </c>
      <c r="C432" s="1">
        <v>2</v>
      </c>
      <c r="D432" s="1" t="s">
        <v>164</v>
      </c>
      <c r="E432" s="1" t="s">
        <v>177</v>
      </c>
      <c r="F432" s="1">
        <v>2</v>
      </c>
      <c r="I432" s="1">
        <v>0.04</v>
      </c>
      <c r="J432" s="1">
        <f t="shared" si="5"/>
        <v>0.02</v>
      </c>
    </row>
    <row r="433" spans="1:10">
      <c r="A433" s="2">
        <v>44418</v>
      </c>
      <c r="B433" s="1" t="s">
        <v>30</v>
      </c>
      <c r="C433" s="1">
        <v>3</v>
      </c>
      <c r="D433" s="1" t="s">
        <v>157</v>
      </c>
      <c r="E433" s="1" t="s">
        <v>177</v>
      </c>
      <c r="F433" s="1">
        <v>1</v>
      </c>
      <c r="I433" s="1">
        <v>2.8500000000000001E-2</v>
      </c>
      <c r="J433" s="1">
        <f t="shared" si="5"/>
        <v>2.8500000000000001E-2</v>
      </c>
    </row>
    <row r="434" spans="1:10">
      <c r="A434" s="2">
        <v>44418</v>
      </c>
      <c r="B434" s="1" t="s">
        <v>30</v>
      </c>
      <c r="C434" s="1">
        <v>3</v>
      </c>
      <c r="D434" s="1" t="s">
        <v>158</v>
      </c>
      <c r="E434" s="1" t="s">
        <v>177</v>
      </c>
      <c r="F434" s="1">
        <v>14</v>
      </c>
      <c r="I434" s="1">
        <v>7.7999999999999996E-3</v>
      </c>
      <c r="J434" s="1">
        <f t="shared" si="5"/>
        <v>5.5714285714285707E-4</v>
      </c>
    </row>
    <row r="435" spans="1:10">
      <c r="A435" s="2">
        <v>44418</v>
      </c>
      <c r="B435" s="1" t="s">
        <v>30</v>
      </c>
      <c r="C435" s="1">
        <v>4</v>
      </c>
      <c r="D435" s="1" t="s">
        <v>157</v>
      </c>
      <c r="E435" s="1" t="s">
        <v>177</v>
      </c>
      <c r="F435" s="1">
        <v>1</v>
      </c>
      <c r="I435" s="1">
        <v>2.8799999999999999E-2</v>
      </c>
      <c r="J435" s="1">
        <f t="shared" si="5"/>
        <v>2.8799999999999999E-2</v>
      </c>
    </row>
    <row r="436" spans="1:10">
      <c r="A436" s="2">
        <v>44418</v>
      </c>
      <c r="B436" s="1" t="s">
        <v>30</v>
      </c>
      <c r="C436" s="1">
        <v>5</v>
      </c>
      <c r="D436" s="1" t="s">
        <v>171</v>
      </c>
      <c r="E436" s="1" t="s">
        <v>177</v>
      </c>
      <c r="F436" s="1">
        <v>1</v>
      </c>
      <c r="I436" s="1">
        <v>7.4999999999999997E-3</v>
      </c>
      <c r="J436" s="1">
        <f t="shared" si="5"/>
        <v>7.4999999999999997E-3</v>
      </c>
    </row>
    <row r="437" spans="1:10">
      <c r="A437" s="2">
        <v>44418</v>
      </c>
      <c r="B437" s="1" t="s">
        <v>30</v>
      </c>
      <c r="C437" s="1">
        <v>6</v>
      </c>
      <c r="D437" s="1" t="s">
        <v>158</v>
      </c>
      <c r="E437" s="1" t="s">
        <v>177</v>
      </c>
      <c r="F437" s="1">
        <v>1</v>
      </c>
      <c r="I437" s="1">
        <v>2.8E-3</v>
      </c>
      <c r="J437" s="1">
        <f t="shared" si="5"/>
        <v>2.8E-3</v>
      </c>
    </row>
    <row r="438" spans="1:10">
      <c r="A438" s="2">
        <v>44418</v>
      </c>
      <c r="B438" s="1" t="s">
        <v>30</v>
      </c>
      <c r="C438" s="1">
        <v>6</v>
      </c>
      <c r="D438" s="1" t="s">
        <v>160</v>
      </c>
      <c r="E438" s="1" t="s">
        <v>178</v>
      </c>
      <c r="F438" s="1">
        <v>2</v>
      </c>
      <c r="I438" s="1">
        <v>1.8499999999999999E-2</v>
      </c>
      <c r="J438" s="1">
        <f t="shared" si="5"/>
        <v>9.2499999999999995E-3</v>
      </c>
    </row>
    <row r="439" spans="1:10">
      <c r="A439" s="2">
        <v>44410</v>
      </c>
      <c r="B439" s="1" t="s">
        <v>25</v>
      </c>
      <c r="C439" s="1">
        <v>2</v>
      </c>
      <c r="D439" s="1" t="s">
        <v>157</v>
      </c>
      <c r="E439" s="1" t="s">
        <v>177</v>
      </c>
      <c r="F439" s="1">
        <v>2</v>
      </c>
      <c r="I439" s="1">
        <v>4.07E-2</v>
      </c>
      <c r="J439" s="1">
        <f t="shared" si="5"/>
        <v>2.035E-2</v>
      </c>
    </row>
    <row r="440" spans="1:10">
      <c r="A440" s="2">
        <v>44410</v>
      </c>
      <c r="B440" s="1" t="s">
        <v>25</v>
      </c>
      <c r="C440" s="1">
        <v>2</v>
      </c>
      <c r="D440" s="1" t="s">
        <v>193</v>
      </c>
      <c r="E440" s="1" t="s">
        <v>178</v>
      </c>
      <c r="F440" s="1">
        <v>1</v>
      </c>
      <c r="I440" s="1">
        <v>3.5999999999999999E-3</v>
      </c>
      <c r="J440" s="1">
        <f t="shared" si="5"/>
        <v>3.5999999999999999E-3</v>
      </c>
    </row>
    <row r="441" spans="1:10">
      <c r="A441" s="2">
        <v>44410</v>
      </c>
      <c r="B441" s="1" t="s">
        <v>25</v>
      </c>
      <c r="C441" s="1">
        <v>2</v>
      </c>
      <c r="D441" s="1" t="s">
        <v>211</v>
      </c>
      <c r="E441" s="1" t="s">
        <v>178</v>
      </c>
      <c r="F441" s="1">
        <v>1</v>
      </c>
      <c r="I441" s="1">
        <v>1.6E-2</v>
      </c>
      <c r="J441" s="1">
        <f t="shared" si="5"/>
        <v>1.6E-2</v>
      </c>
    </row>
    <row r="442" spans="1:10">
      <c r="A442" s="2">
        <v>44410</v>
      </c>
      <c r="B442" s="1" t="s">
        <v>25</v>
      </c>
      <c r="C442" s="1">
        <v>1</v>
      </c>
      <c r="D442" s="1" t="s">
        <v>160</v>
      </c>
      <c r="E442" s="1" t="s">
        <v>178</v>
      </c>
      <c r="F442" s="1">
        <v>14</v>
      </c>
      <c r="I442" s="1">
        <v>0.1898</v>
      </c>
      <c r="J442" s="1">
        <f t="shared" si="5"/>
        <v>1.3557142857142856E-2</v>
      </c>
    </row>
    <row r="443" spans="1:10">
      <c r="A443" s="2">
        <v>44410</v>
      </c>
      <c r="B443" s="1" t="s">
        <v>25</v>
      </c>
      <c r="C443" s="1">
        <v>1</v>
      </c>
      <c r="D443" s="1" t="s">
        <v>157</v>
      </c>
      <c r="E443" s="1" t="s">
        <v>177</v>
      </c>
      <c r="F443" s="1">
        <v>2</v>
      </c>
      <c r="I443" s="1">
        <v>2.8299999999999999E-2</v>
      </c>
      <c r="J443" s="1">
        <f t="shared" si="5"/>
        <v>1.4149999999999999E-2</v>
      </c>
    </row>
    <row r="444" spans="1:10">
      <c r="A444" s="2">
        <v>44410</v>
      </c>
      <c r="B444" s="1" t="s">
        <v>25</v>
      </c>
      <c r="C444" s="1">
        <v>5</v>
      </c>
      <c r="D444" s="1" t="s">
        <v>203</v>
      </c>
      <c r="E444" s="1" t="s">
        <v>178</v>
      </c>
      <c r="F444" s="1">
        <v>1</v>
      </c>
      <c r="I444" s="1">
        <v>1.0800000000000001E-2</v>
      </c>
      <c r="J444" s="1">
        <f t="shared" si="5"/>
        <v>1.0800000000000001E-2</v>
      </c>
    </row>
    <row r="445" spans="1:10">
      <c r="A445" s="2">
        <v>44410</v>
      </c>
      <c r="B445" s="1" t="s">
        <v>25</v>
      </c>
      <c r="C445" s="1">
        <v>5</v>
      </c>
      <c r="D445" s="1" t="s">
        <v>161</v>
      </c>
      <c r="E445" s="1" t="s">
        <v>178</v>
      </c>
      <c r="F445" s="1">
        <v>2</v>
      </c>
      <c r="I445" s="1">
        <v>2.8899999999999999E-2</v>
      </c>
      <c r="J445" s="1">
        <f t="shared" si="5"/>
        <v>1.4449999999999999E-2</v>
      </c>
    </row>
    <row r="446" spans="1:10">
      <c r="A446" s="2">
        <v>44410</v>
      </c>
      <c r="B446" s="1" t="s">
        <v>25</v>
      </c>
      <c r="C446" s="1">
        <v>5</v>
      </c>
      <c r="D446" s="1" t="s">
        <v>154</v>
      </c>
      <c r="E446" s="1" t="s">
        <v>177</v>
      </c>
      <c r="F446" s="1">
        <v>1</v>
      </c>
      <c r="I446" s="1">
        <v>5.9999999999999995E-4</v>
      </c>
      <c r="J446" s="1">
        <f t="shared" si="5"/>
        <v>5.9999999999999995E-4</v>
      </c>
    </row>
    <row r="447" spans="1:10">
      <c r="A447" s="2">
        <v>44410</v>
      </c>
      <c r="B447" s="1" t="s">
        <v>25</v>
      </c>
      <c r="C447" s="1">
        <v>6</v>
      </c>
      <c r="D447" s="1" t="s">
        <v>154</v>
      </c>
      <c r="E447" s="1" t="s">
        <v>177</v>
      </c>
      <c r="F447" s="1">
        <v>1</v>
      </c>
      <c r="I447" s="1">
        <v>1.1000000000000001E-3</v>
      </c>
      <c r="J447" s="1">
        <f t="shared" si="5"/>
        <v>1.1000000000000001E-3</v>
      </c>
    </row>
    <row r="448" spans="1:10">
      <c r="A448" s="2">
        <v>44410</v>
      </c>
      <c r="B448" s="1" t="s">
        <v>25</v>
      </c>
      <c r="C448" s="1">
        <v>6</v>
      </c>
      <c r="D448" s="1" t="s">
        <v>157</v>
      </c>
      <c r="E448" s="1" t="s">
        <v>177</v>
      </c>
      <c r="F448" s="1">
        <v>4</v>
      </c>
      <c r="I448" s="1">
        <v>7.1800000000000003E-2</v>
      </c>
      <c r="J448" s="1">
        <f t="shared" si="5"/>
        <v>1.7950000000000001E-2</v>
      </c>
    </row>
    <row r="449" spans="1:10">
      <c r="A449" s="2">
        <v>44410</v>
      </c>
      <c r="B449" s="1" t="s">
        <v>25</v>
      </c>
      <c r="C449" s="1">
        <v>6</v>
      </c>
      <c r="D449" s="1" t="s">
        <v>164</v>
      </c>
      <c r="E449" s="1" t="s">
        <v>178</v>
      </c>
      <c r="F449" s="1">
        <v>1</v>
      </c>
      <c r="I449" s="1">
        <v>2.07E-2</v>
      </c>
      <c r="J449" s="1">
        <f t="shared" si="5"/>
        <v>2.07E-2</v>
      </c>
    </row>
    <row r="450" spans="1:10">
      <c r="A450" s="2">
        <v>44412</v>
      </c>
      <c r="B450" s="1" t="s">
        <v>20</v>
      </c>
      <c r="C450" s="1">
        <v>1</v>
      </c>
      <c r="D450" s="1" t="s">
        <v>160</v>
      </c>
      <c r="E450" s="1" t="s">
        <v>178</v>
      </c>
      <c r="F450" s="1">
        <v>1</v>
      </c>
      <c r="I450" s="1">
        <v>9.5999999999999992E-3</v>
      </c>
      <c r="J450" s="1">
        <f t="shared" si="5"/>
        <v>9.5999999999999992E-3</v>
      </c>
    </row>
    <row r="451" spans="1:10">
      <c r="A451" s="2">
        <v>44412</v>
      </c>
      <c r="B451" s="1" t="s">
        <v>20</v>
      </c>
      <c r="C451" s="1">
        <v>1</v>
      </c>
      <c r="D451" s="1" t="s">
        <v>163</v>
      </c>
      <c r="E451" s="1" t="s">
        <v>174</v>
      </c>
      <c r="F451" s="1">
        <v>1</v>
      </c>
      <c r="I451" s="1">
        <v>4.3E-3</v>
      </c>
      <c r="J451" s="1">
        <f t="shared" si="5"/>
        <v>4.3E-3</v>
      </c>
    </row>
    <row r="452" spans="1:10">
      <c r="A452" s="2">
        <v>44412</v>
      </c>
      <c r="B452" s="1" t="s">
        <v>20</v>
      </c>
      <c r="C452" s="1">
        <v>2</v>
      </c>
      <c r="D452" s="1" t="s">
        <v>160</v>
      </c>
      <c r="E452" s="1" t="s">
        <v>178</v>
      </c>
      <c r="F452" s="1">
        <v>1</v>
      </c>
      <c r="I452" s="1">
        <v>7.7100000000000002E-2</v>
      </c>
      <c r="J452" s="1">
        <f t="shared" si="5"/>
        <v>7.7100000000000002E-2</v>
      </c>
    </row>
    <row r="453" spans="1:10">
      <c r="A453" s="2">
        <v>44412</v>
      </c>
      <c r="B453" s="1" t="s">
        <v>20</v>
      </c>
      <c r="C453" s="1">
        <v>2</v>
      </c>
      <c r="D453" s="1" t="s">
        <v>164</v>
      </c>
      <c r="E453" s="1" t="s">
        <v>178</v>
      </c>
      <c r="F453" s="1">
        <v>1</v>
      </c>
      <c r="I453" s="1">
        <v>6.6E-3</v>
      </c>
      <c r="J453" s="1">
        <f t="shared" si="5"/>
        <v>6.6E-3</v>
      </c>
    </row>
    <row r="454" spans="1:10">
      <c r="A454" s="2">
        <v>44412</v>
      </c>
      <c r="B454" s="1" t="s">
        <v>20</v>
      </c>
      <c r="C454" s="1">
        <v>3</v>
      </c>
      <c r="D454" s="1" t="s">
        <v>160</v>
      </c>
      <c r="E454" s="1" t="s">
        <v>178</v>
      </c>
      <c r="F454" s="1">
        <v>2</v>
      </c>
      <c r="I454" s="1">
        <v>1.7100000000000001E-2</v>
      </c>
      <c r="J454" s="1">
        <f t="shared" si="5"/>
        <v>8.5500000000000003E-3</v>
      </c>
    </row>
    <row r="455" spans="1:10">
      <c r="A455" s="2">
        <v>44412</v>
      </c>
      <c r="B455" s="1" t="s">
        <v>20</v>
      </c>
      <c r="C455" s="1">
        <v>3</v>
      </c>
      <c r="D455" s="1" t="s">
        <v>158</v>
      </c>
      <c r="E455" s="1" t="s">
        <v>177</v>
      </c>
      <c r="F455" s="1">
        <v>1</v>
      </c>
      <c r="I455" s="1">
        <v>1.6999999999999999E-3</v>
      </c>
      <c r="J455" s="1">
        <f t="shared" si="5"/>
        <v>1.6999999999999999E-3</v>
      </c>
    </row>
    <row r="456" spans="1:10">
      <c r="A456" s="2">
        <v>44412</v>
      </c>
      <c r="B456" s="1" t="s">
        <v>20</v>
      </c>
      <c r="C456" s="1">
        <v>3</v>
      </c>
      <c r="D456" s="1" t="s">
        <v>164</v>
      </c>
      <c r="E456" s="1" t="s">
        <v>178</v>
      </c>
      <c r="F456" s="1">
        <v>1</v>
      </c>
      <c r="I456" s="1">
        <v>9.1999999999999998E-3</v>
      </c>
      <c r="J456" s="1">
        <f t="shared" si="5"/>
        <v>9.1999999999999998E-3</v>
      </c>
    </row>
    <row r="457" spans="1:10">
      <c r="A457" s="2">
        <v>44412</v>
      </c>
      <c r="B457" s="1" t="s">
        <v>20</v>
      </c>
      <c r="C457" s="1">
        <v>3</v>
      </c>
      <c r="D457" s="1" t="s">
        <v>164</v>
      </c>
      <c r="E457" s="1" t="s">
        <v>174</v>
      </c>
      <c r="F457" s="1">
        <v>1</v>
      </c>
      <c r="I457" s="1">
        <v>2.5000000000000001E-3</v>
      </c>
      <c r="J457" s="1">
        <f t="shared" si="5"/>
        <v>2.5000000000000001E-3</v>
      </c>
    </row>
    <row r="458" spans="1:10">
      <c r="A458" s="2">
        <v>44412</v>
      </c>
      <c r="B458" s="1" t="s">
        <v>20</v>
      </c>
      <c r="C458" s="1">
        <v>5</v>
      </c>
      <c r="D458" s="1" t="s">
        <v>215</v>
      </c>
      <c r="E458" s="1" t="s">
        <v>177</v>
      </c>
      <c r="F458" s="1">
        <v>1</v>
      </c>
      <c r="I458" s="1">
        <v>5.0000000000000001E-3</v>
      </c>
      <c r="J458" s="1">
        <f t="shared" si="5"/>
        <v>5.0000000000000001E-3</v>
      </c>
    </row>
    <row r="459" spans="1:10">
      <c r="A459" s="2">
        <v>44412</v>
      </c>
      <c r="B459" s="1" t="s">
        <v>20</v>
      </c>
      <c r="C459" s="1">
        <v>5</v>
      </c>
      <c r="D459" s="1" t="s">
        <v>163</v>
      </c>
      <c r="E459" s="1" t="s">
        <v>178</v>
      </c>
      <c r="F459" s="1">
        <v>1</v>
      </c>
      <c r="I459" s="1">
        <v>8.5000000000000006E-3</v>
      </c>
      <c r="J459" s="1">
        <f t="shared" si="5"/>
        <v>8.5000000000000006E-3</v>
      </c>
    </row>
    <row r="460" spans="1:10">
      <c r="A460" s="2">
        <v>44412</v>
      </c>
      <c r="B460" s="1" t="s">
        <v>20</v>
      </c>
      <c r="C460" s="1">
        <v>6</v>
      </c>
      <c r="D460" s="1" t="s">
        <v>157</v>
      </c>
      <c r="E460" s="1" t="s">
        <v>177</v>
      </c>
      <c r="F460" s="1">
        <v>1</v>
      </c>
      <c r="I460" s="1">
        <v>3.2300000000000002E-2</v>
      </c>
      <c r="J460" s="1">
        <f t="shared" si="5"/>
        <v>3.2300000000000002E-2</v>
      </c>
    </row>
    <row r="461" spans="1:10">
      <c r="A461" s="2">
        <v>44412</v>
      </c>
      <c r="B461" s="1" t="s">
        <v>20</v>
      </c>
      <c r="C461" s="1">
        <v>6</v>
      </c>
      <c r="D461" s="1" t="s">
        <v>152</v>
      </c>
      <c r="E461" s="1" t="s">
        <v>177</v>
      </c>
      <c r="F461" s="1">
        <v>1</v>
      </c>
      <c r="I461" s="1">
        <v>3.5999999999999999E-3</v>
      </c>
      <c r="J461" s="1">
        <f t="shared" si="5"/>
        <v>3.5999999999999999E-3</v>
      </c>
    </row>
    <row r="462" spans="1:10">
      <c r="A462" s="2">
        <v>44412</v>
      </c>
      <c r="B462" s="1" t="s">
        <v>20</v>
      </c>
      <c r="C462" s="1">
        <v>6</v>
      </c>
      <c r="D462" s="1" t="s">
        <v>164</v>
      </c>
      <c r="E462" s="1" t="s">
        <v>177</v>
      </c>
      <c r="F462" s="1">
        <v>1</v>
      </c>
      <c r="I462" s="1">
        <v>1.6000000000000001E-3</v>
      </c>
      <c r="J462" s="1">
        <f t="shared" si="5"/>
        <v>1.6000000000000001E-3</v>
      </c>
    </row>
    <row r="463" spans="1:10">
      <c r="A463" s="2">
        <v>44412</v>
      </c>
      <c r="B463" s="1" t="s">
        <v>20</v>
      </c>
      <c r="C463" s="1">
        <v>6</v>
      </c>
      <c r="D463" s="1" t="s">
        <v>216</v>
      </c>
      <c r="E463" s="1" t="s">
        <v>177</v>
      </c>
      <c r="F463" s="1">
        <v>1</v>
      </c>
      <c r="I463" s="1">
        <v>1.1999999999999999E-3</v>
      </c>
      <c r="J463" s="1">
        <f t="shared" si="5"/>
        <v>1.1999999999999999E-3</v>
      </c>
    </row>
    <row r="464" spans="1:10">
      <c r="A464" s="2">
        <v>44412</v>
      </c>
      <c r="B464" s="1" t="s">
        <v>20</v>
      </c>
      <c r="C464" s="1">
        <v>6</v>
      </c>
      <c r="D464" s="1" t="s">
        <v>161</v>
      </c>
      <c r="E464" s="1" t="s">
        <v>178</v>
      </c>
      <c r="F464" s="1">
        <v>1</v>
      </c>
      <c r="I464" s="1">
        <v>3.5999999999999999E-3</v>
      </c>
      <c r="J464" s="1">
        <f t="shared" si="5"/>
        <v>3.5999999999999999E-3</v>
      </c>
    </row>
    <row r="465" spans="1:10">
      <c r="A465" s="2">
        <v>44405</v>
      </c>
      <c r="B465" s="1" t="s">
        <v>36</v>
      </c>
      <c r="C465" s="1">
        <v>1</v>
      </c>
      <c r="D465" s="1" t="s">
        <v>163</v>
      </c>
      <c r="E465" s="1" t="s">
        <v>178</v>
      </c>
      <c r="F465" s="1">
        <v>2</v>
      </c>
      <c r="I465" s="1">
        <v>1.8200000000000001E-2</v>
      </c>
      <c r="J465" s="1">
        <f t="shared" si="5"/>
        <v>9.1000000000000004E-3</v>
      </c>
    </row>
    <row r="466" spans="1:10">
      <c r="A466" s="2">
        <v>44405</v>
      </c>
      <c r="B466" s="1" t="s">
        <v>36</v>
      </c>
      <c r="C466" s="1">
        <v>1</v>
      </c>
      <c r="D466" s="1" t="s">
        <v>216</v>
      </c>
      <c r="E466" s="1" t="s">
        <v>177</v>
      </c>
      <c r="F466" s="1">
        <v>1</v>
      </c>
      <c r="I466" s="1">
        <v>4.4999999999999997E-3</v>
      </c>
      <c r="J466" s="1">
        <f t="shared" si="5"/>
        <v>4.4999999999999997E-3</v>
      </c>
    </row>
    <row r="467" spans="1:10">
      <c r="A467" s="2">
        <v>44405</v>
      </c>
      <c r="B467" s="1" t="s">
        <v>36</v>
      </c>
      <c r="C467" s="1">
        <v>1</v>
      </c>
      <c r="D467" s="1" t="s">
        <v>158</v>
      </c>
      <c r="E467" s="1" t="s">
        <v>177</v>
      </c>
      <c r="F467" s="1">
        <v>1</v>
      </c>
      <c r="I467" s="1">
        <v>4.0000000000000002E-4</v>
      </c>
      <c r="J467" s="1">
        <f t="shared" si="5"/>
        <v>4.0000000000000002E-4</v>
      </c>
    </row>
    <row r="468" spans="1:10">
      <c r="A468" s="2">
        <v>44405</v>
      </c>
      <c r="B468" s="1" t="s">
        <v>36</v>
      </c>
      <c r="C468" s="1">
        <v>1</v>
      </c>
      <c r="D468" s="1" t="s">
        <v>173</v>
      </c>
      <c r="E468" s="1" t="s">
        <v>178</v>
      </c>
      <c r="F468" s="1">
        <v>1</v>
      </c>
      <c r="I468" s="1">
        <v>5.3E-3</v>
      </c>
      <c r="J468" s="1">
        <f t="shared" si="5"/>
        <v>5.3E-3</v>
      </c>
    </row>
    <row r="469" spans="1:10">
      <c r="A469" s="2">
        <v>44405</v>
      </c>
      <c r="B469" s="1" t="s">
        <v>36</v>
      </c>
      <c r="C469" s="1">
        <v>3</v>
      </c>
      <c r="D469" s="1" t="s">
        <v>160</v>
      </c>
      <c r="E469" s="1" t="s">
        <v>178</v>
      </c>
      <c r="F469" s="1">
        <v>2</v>
      </c>
      <c r="I469" s="1">
        <v>4.7000000000000002E-3</v>
      </c>
      <c r="J469" s="1">
        <f t="shared" si="5"/>
        <v>2.3500000000000001E-3</v>
      </c>
    </row>
    <row r="470" spans="1:10">
      <c r="A470" s="2">
        <v>44405</v>
      </c>
      <c r="B470" s="1" t="s">
        <v>36</v>
      </c>
      <c r="C470" s="1">
        <v>4</v>
      </c>
      <c r="D470" s="1" t="s">
        <v>171</v>
      </c>
      <c r="E470" s="1" t="s">
        <v>177</v>
      </c>
      <c r="F470" s="1">
        <v>1</v>
      </c>
      <c r="I470" s="1">
        <v>3.5999999999999999E-3</v>
      </c>
      <c r="J470" s="1">
        <f t="shared" si="5"/>
        <v>3.5999999999999999E-3</v>
      </c>
    </row>
    <row r="471" spans="1:10">
      <c r="A471" s="2">
        <v>44405</v>
      </c>
      <c r="B471" s="1" t="s">
        <v>36</v>
      </c>
      <c r="C471" s="1">
        <v>5</v>
      </c>
      <c r="D471" s="1" t="s">
        <v>152</v>
      </c>
      <c r="E471" s="1" t="s">
        <v>178</v>
      </c>
      <c r="F471" s="1">
        <v>6</v>
      </c>
      <c r="I471" s="1">
        <v>2.6499999999999999E-2</v>
      </c>
      <c r="J471" s="1">
        <f t="shared" si="5"/>
        <v>4.4166666666666668E-3</v>
      </c>
    </row>
    <row r="472" spans="1:10">
      <c r="A472" s="2">
        <v>44405</v>
      </c>
      <c r="B472" s="1" t="s">
        <v>36</v>
      </c>
      <c r="C472" s="1">
        <v>2</v>
      </c>
      <c r="D472" s="1" t="s">
        <v>217</v>
      </c>
      <c r="E472" s="1" t="s">
        <v>177</v>
      </c>
      <c r="F472" s="1">
        <v>1</v>
      </c>
      <c r="I472" s="1">
        <v>3.7199999999999997E-2</v>
      </c>
      <c r="J472" s="1">
        <f t="shared" si="5"/>
        <v>3.7199999999999997E-2</v>
      </c>
    </row>
    <row r="473" spans="1:10">
      <c r="A473" s="2">
        <v>44405</v>
      </c>
      <c r="B473" s="1" t="s">
        <v>36</v>
      </c>
      <c r="C473" s="1">
        <v>2</v>
      </c>
      <c r="D473" s="1" t="s">
        <v>158</v>
      </c>
      <c r="E473" s="1" t="s">
        <v>177</v>
      </c>
      <c r="F473" s="1">
        <v>5</v>
      </c>
      <c r="I473" s="1">
        <v>1.8E-3</v>
      </c>
      <c r="J473" s="1">
        <f t="shared" si="5"/>
        <v>3.5999999999999997E-4</v>
      </c>
    </row>
    <row r="474" spans="1:10">
      <c r="A474" s="2">
        <v>44405</v>
      </c>
      <c r="B474" s="1" t="s">
        <v>36</v>
      </c>
      <c r="C474" s="1">
        <v>2</v>
      </c>
      <c r="D474" s="1" t="s">
        <v>163</v>
      </c>
      <c r="E474" s="1" t="s">
        <v>178</v>
      </c>
      <c r="F474" s="1">
        <v>1</v>
      </c>
      <c r="I474" s="1">
        <v>2.3E-3</v>
      </c>
      <c r="J474" s="1">
        <f t="shared" si="5"/>
        <v>2.3E-3</v>
      </c>
    </row>
    <row r="475" spans="1:10">
      <c r="A475" s="2">
        <v>44405</v>
      </c>
      <c r="B475" s="1" t="s">
        <v>36</v>
      </c>
      <c r="C475" s="1">
        <v>5</v>
      </c>
      <c r="D475" s="1" t="s">
        <v>171</v>
      </c>
      <c r="E475" s="1" t="s">
        <v>177</v>
      </c>
      <c r="F475" s="1">
        <v>1</v>
      </c>
      <c r="I475" s="1">
        <v>3.5999999999999999E-3</v>
      </c>
      <c r="J475" s="1">
        <f t="shared" si="5"/>
        <v>3.5999999999999999E-3</v>
      </c>
    </row>
    <row r="476" spans="1:10">
      <c r="A476" s="2">
        <v>44391</v>
      </c>
      <c r="B476" s="1" t="s">
        <v>9</v>
      </c>
      <c r="C476" s="1">
        <v>5</v>
      </c>
      <c r="D476" s="1" t="s">
        <v>164</v>
      </c>
      <c r="E476" s="1" t="s">
        <v>177</v>
      </c>
      <c r="F476" s="1">
        <v>2</v>
      </c>
      <c r="I476" s="1">
        <v>0.1074</v>
      </c>
      <c r="J476" s="1">
        <f t="shared" si="5"/>
        <v>5.3699999999999998E-2</v>
      </c>
    </row>
    <row r="477" spans="1:10">
      <c r="A477" s="2">
        <v>44391</v>
      </c>
      <c r="B477" s="1" t="s">
        <v>9</v>
      </c>
      <c r="C477" s="1">
        <v>5</v>
      </c>
      <c r="D477" s="1" t="s">
        <v>157</v>
      </c>
      <c r="E477" s="1" t="s">
        <v>177</v>
      </c>
      <c r="F477" s="1">
        <v>8</v>
      </c>
      <c r="I477" s="1">
        <v>0.1905</v>
      </c>
      <c r="J477" s="1">
        <f t="shared" si="5"/>
        <v>2.38125E-2</v>
      </c>
    </row>
    <row r="478" spans="1:10">
      <c r="A478" s="2">
        <v>44391</v>
      </c>
      <c r="B478" s="1" t="s">
        <v>9</v>
      </c>
      <c r="C478" s="1">
        <v>5</v>
      </c>
      <c r="D478" s="1" t="s">
        <v>163</v>
      </c>
      <c r="E478" s="1" t="s">
        <v>178</v>
      </c>
      <c r="F478" s="1">
        <v>2</v>
      </c>
      <c r="I478" s="1">
        <v>0.02</v>
      </c>
      <c r="J478" s="1">
        <f t="shared" si="5"/>
        <v>0.01</v>
      </c>
    </row>
    <row r="479" spans="1:10">
      <c r="A479" s="2">
        <v>44391</v>
      </c>
      <c r="B479" s="1" t="s">
        <v>9</v>
      </c>
      <c r="C479" s="1">
        <v>5</v>
      </c>
      <c r="D479" s="1" t="s">
        <v>160</v>
      </c>
      <c r="E479" s="1" t="s">
        <v>178</v>
      </c>
      <c r="F479" s="1">
        <v>1</v>
      </c>
      <c r="I479" s="1">
        <v>1.2800000000000001E-2</v>
      </c>
      <c r="J479" s="1">
        <f t="shared" si="5"/>
        <v>1.2800000000000001E-2</v>
      </c>
    </row>
    <row r="480" spans="1:10">
      <c r="A480" s="2">
        <v>44354</v>
      </c>
      <c r="B480" s="1" t="s">
        <v>27</v>
      </c>
      <c r="C480" s="1">
        <v>6</v>
      </c>
      <c r="D480" s="1" t="s">
        <v>160</v>
      </c>
      <c r="E480" s="1" t="s">
        <v>174</v>
      </c>
      <c r="F480" s="1">
        <v>1</v>
      </c>
      <c r="I480" s="1">
        <v>2.3E-2</v>
      </c>
      <c r="J480" s="1">
        <f t="shared" si="5"/>
        <v>2.3E-2</v>
      </c>
    </row>
    <row r="481" spans="1:10">
      <c r="A481" s="2">
        <v>44417</v>
      </c>
      <c r="B481" s="1" t="s">
        <v>18</v>
      </c>
      <c r="C481" s="1">
        <v>1</v>
      </c>
      <c r="D481" s="1" t="s">
        <v>158</v>
      </c>
      <c r="E481" s="1" t="s">
        <v>177</v>
      </c>
      <c r="F481" s="1">
        <v>56</v>
      </c>
      <c r="I481" s="1">
        <v>8.0799999999999997E-2</v>
      </c>
      <c r="J481" s="1">
        <f t="shared" si="5"/>
        <v>1.4428571428571429E-3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"/>
  <sheetViews>
    <sheetView workbookViewId="0"/>
  </sheetViews>
  <sheetFormatPr defaultColWidth="12.625" defaultRowHeight="15" customHeight="1"/>
  <sheetData>
    <row r="1" spans="1:6">
      <c r="A1" s="1" t="s">
        <v>1</v>
      </c>
      <c r="B1" s="1" t="s">
        <v>90</v>
      </c>
      <c r="C1" s="1" t="s">
        <v>0</v>
      </c>
      <c r="D1" s="1" t="s">
        <v>144</v>
      </c>
      <c r="E1" s="1" t="s">
        <v>146</v>
      </c>
      <c r="F1" s="1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3"/>
  <sheetViews>
    <sheetView workbookViewId="0">
      <selection activeCell="B20" sqref="B20"/>
    </sheetView>
  </sheetViews>
  <sheetFormatPr defaultColWidth="12.625" defaultRowHeight="15" customHeight="1"/>
  <cols>
    <col min="1" max="1" width="19.375" customWidth="1"/>
  </cols>
  <sheetData>
    <row r="1" spans="1:2">
      <c r="A1" s="1" t="s">
        <v>218</v>
      </c>
      <c r="B1" s="1" t="s">
        <v>144</v>
      </c>
    </row>
    <row r="2" spans="1:2">
      <c r="A2" s="1" t="s">
        <v>219</v>
      </c>
      <c r="B2" s="1" t="s">
        <v>152</v>
      </c>
    </row>
    <row r="3" spans="1:2">
      <c r="A3" s="1" t="s">
        <v>220</v>
      </c>
      <c r="B3" s="1" t="s">
        <v>221</v>
      </c>
    </row>
    <row r="4" spans="1:2">
      <c r="A4" s="1" t="s">
        <v>222</v>
      </c>
      <c r="B4" s="1" t="s">
        <v>160</v>
      </c>
    </row>
    <row r="5" spans="1:2">
      <c r="A5" s="1" t="s">
        <v>223</v>
      </c>
      <c r="B5" s="1" t="s">
        <v>224</v>
      </c>
    </row>
    <row r="6" spans="1:2">
      <c r="A6" s="1" t="s">
        <v>225</v>
      </c>
      <c r="B6" s="1" t="s">
        <v>185</v>
      </c>
    </row>
    <row r="7" spans="1:2">
      <c r="A7" s="1" t="s">
        <v>226</v>
      </c>
      <c r="B7" s="1" t="s">
        <v>158</v>
      </c>
    </row>
    <row r="8" spans="1:2">
      <c r="A8" s="1" t="s">
        <v>227</v>
      </c>
      <c r="B8" s="1" t="s">
        <v>228</v>
      </c>
    </row>
    <row r="9" spans="1:2">
      <c r="A9" s="1" t="s">
        <v>229</v>
      </c>
      <c r="B9" s="1" t="s">
        <v>193</v>
      </c>
    </row>
    <row r="10" spans="1:2">
      <c r="A10" s="12" t="s">
        <v>230</v>
      </c>
      <c r="B10" s="1" t="s">
        <v>231</v>
      </c>
    </row>
    <row r="11" spans="1:2">
      <c r="A11" s="1" t="s">
        <v>232</v>
      </c>
      <c r="B11" s="1" t="s">
        <v>164</v>
      </c>
    </row>
    <row r="12" spans="1:2">
      <c r="A12" s="1" t="s">
        <v>233</v>
      </c>
      <c r="B12" s="1" t="s">
        <v>234</v>
      </c>
    </row>
    <row r="13" spans="1:2">
      <c r="A13" s="1" t="s">
        <v>235</v>
      </c>
      <c r="B13" s="1" t="s">
        <v>154</v>
      </c>
    </row>
    <row r="14" spans="1:2">
      <c r="A14" s="1" t="s">
        <v>236</v>
      </c>
      <c r="B14" s="1" t="s">
        <v>163</v>
      </c>
    </row>
    <row r="15" spans="1:2">
      <c r="A15" s="1" t="s">
        <v>237</v>
      </c>
      <c r="B15" s="1" t="s">
        <v>238</v>
      </c>
    </row>
    <row r="16" spans="1:2">
      <c r="A16" s="1" t="s">
        <v>239</v>
      </c>
      <c r="B16" s="1" t="s">
        <v>240</v>
      </c>
    </row>
    <row r="17" spans="1:2">
      <c r="A17" s="1" t="s">
        <v>241</v>
      </c>
      <c r="B17" s="1" t="s">
        <v>171</v>
      </c>
    </row>
    <row r="18" spans="1:2">
      <c r="A18" s="1" t="s">
        <v>242</v>
      </c>
      <c r="B18" s="1" t="s">
        <v>203</v>
      </c>
    </row>
    <row r="19" spans="1:2">
      <c r="A19" s="1" t="s">
        <v>243</v>
      </c>
      <c r="B19" s="1" t="s">
        <v>161</v>
      </c>
    </row>
    <row r="20" spans="1:2">
      <c r="A20" s="1" t="s">
        <v>244</v>
      </c>
      <c r="B20" s="1" t="s">
        <v>245</v>
      </c>
    </row>
    <row r="21" spans="1:2">
      <c r="A21" s="1" t="s">
        <v>246</v>
      </c>
      <c r="B21" s="1" t="s">
        <v>155</v>
      </c>
    </row>
    <row r="22" spans="1:2">
      <c r="A22" s="1" t="s">
        <v>247</v>
      </c>
      <c r="B22" s="1" t="s">
        <v>214</v>
      </c>
    </row>
    <row r="23" spans="1:2">
      <c r="A23" s="1" t="s">
        <v>248</v>
      </c>
      <c r="B23" s="1" t="s">
        <v>198</v>
      </c>
    </row>
    <row r="24" spans="1:2">
      <c r="A24" s="1" t="s">
        <v>249</v>
      </c>
      <c r="B24" s="1" t="s">
        <v>250</v>
      </c>
    </row>
    <row r="25" spans="1:2">
      <c r="A25" s="1" t="s">
        <v>251</v>
      </c>
      <c r="B25" s="1" t="s">
        <v>211</v>
      </c>
    </row>
    <row r="26" spans="1:2">
      <c r="A26" s="1" t="s">
        <v>252</v>
      </c>
      <c r="B26" s="1" t="s">
        <v>253</v>
      </c>
    </row>
    <row r="27" spans="1:2">
      <c r="A27" s="1" t="s">
        <v>254</v>
      </c>
      <c r="B27" s="1" t="s">
        <v>255</v>
      </c>
    </row>
    <row r="28" spans="1:2">
      <c r="A28" s="1" t="s">
        <v>256</v>
      </c>
      <c r="B28" s="1" t="s">
        <v>167</v>
      </c>
    </row>
    <row r="29" spans="1:2">
      <c r="A29" s="1" t="s">
        <v>257</v>
      </c>
      <c r="B29" s="1" t="s">
        <v>258</v>
      </c>
    </row>
    <row r="30" spans="1:2">
      <c r="A30" s="1" t="s">
        <v>259</v>
      </c>
      <c r="B30" s="1" t="s">
        <v>260</v>
      </c>
    </row>
    <row r="31" spans="1:2">
      <c r="A31" s="1" t="s">
        <v>261</v>
      </c>
      <c r="B31" s="1" t="s">
        <v>262</v>
      </c>
    </row>
    <row r="32" spans="1:2">
      <c r="A32" s="1" t="s">
        <v>263</v>
      </c>
      <c r="B32" s="1" t="s">
        <v>264</v>
      </c>
    </row>
    <row r="33" spans="1:2">
      <c r="A33" s="1" t="s">
        <v>265</v>
      </c>
      <c r="B33" s="1" t="s">
        <v>166</v>
      </c>
    </row>
    <row r="34" spans="1:2">
      <c r="A34" s="1" t="s">
        <v>266</v>
      </c>
      <c r="B34" s="1" t="s">
        <v>208</v>
      </c>
    </row>
    <row r="35" spans="1:2">
      <c r="A35" s="1" t="s">
        <v>267</v>
      </c>
      <c r="B35" s="1" t="s">
        <v>205</v>
      </c>
    </row>
    <row r="36" spans="1:2" ht="15" customHeight="1">
      <c r="A36" s="1" t="s">
        <v>268</v>
      </c>
      <c r="B36" s="1" t="s">
        <v>157</v>
      </c>
    </row>
    <row r="37" spans="1:2" ht="15" customHeight="1">
      <c r="A37" s="1" t="s">
        <v>269</v>
      </c>
      <c r="B37" s="1" t="s">
        <v>169</v>
      </c>
    </row>
    <row r="38" spans="1:2" ht="15" customHeight="1">
      <c r="A38" t="s">
        <v>270</v>
      </c>
      <c r="B38" s="1" t="s">
        <v>170</v>
      </c>
    </row>
    <row r="39" spans="1:2" ht="15" customHeight="1">
      <c r="A39" t="s">
        <v>271</v>
      </c>
      <c r="B39" s="1" t="s">
        <v>183</v>
      </c>
    </row>
    <row r="40" spans="1:2" ht="15" customHeight="1">
      <c r="A40" s="1" t="s">
        <v>272</v>
      </c>
      <c r="B40" s="1" t="s">
        <v>186</v>
      </c>
    </row>
    <row r="41" spans="1:2" ht="15" customHeight="1">
      <c r="A41" t="s">
        <v>273</v>
      </c>
      <c r="B41" s="1" t="s">
        <v>168</v>
      </c>
    </row>
    <row r="42" spans="1:2" ht="15" customHeight="1">
      <c r="A42" t="s">
        <v>274</v>
      </c>
      <c r="B42" s="1" t="s">
        <v>207</v>
      </c>
    </row>
    <row r="43" spans="1:2" ht="15" customHeight="1">
      <c r="A43" s="1" t="s">
        <v>217</v>
      </c>
      <c r="B43" s="1" t="s">
        <v>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NeWRAM_cond</vt:lpstr>
      <vt:lpstr>NeWRAM_buffers</vt:lpstr>
      <vt:lpstr>soil</vt:lpstr>
      <vt:lpstr>site_type</vt:lpstr>
      <vt:lpstr>inverts</vt:lpstr>
      <vt:lpstr>Worms</vt:lpstr>
      <vt:lpstr>invert 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</dc:creator>
  <cp:lastModifiedBy>Abe</cp:lastModifiedBy>
  <dcterms:created xsi:type="dcterms:W3CDTF">2021-12-14T18:04:00Z</dcterms:created>
  <dcterms:modified xsi:type="dcterms:W3CDTF">2023-03-09T15:50:55Z</dcterms:modified>
</cp:coreProperties>
</file>