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be\Documents\PhD Documents\Summer 2022\"/>
    </mc:Choice>
  </mc:AlternateContent>
  <xr:revisionPtr revIDLastSave="0" documentId="13_ncr:1_{01E306A9-BAA0-499D-BCBE-D681AD1B15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RAM_cond" sheetId="1" r:id="rId1"/>
    <sheet name="NeWRAM_buffers" sheetId="2" r:id="rId2"/>
    <sheet name="soil" sheetId="3" r:id="rId3"/>
    <sheet name="site_type" sheetId="4" r:id="rId4"/>
    <sheet name="inverts" sheetId="5" r:id="rId5"/>
    <sheet name="Worms" sheetId="6" r:id="rId6"/>
    <sheet name="invert abbrevia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1" i="5" l="1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T157" i="3"/>
  <c r="N157" i="3"/>
  <c r="I157" i="3"/>
  <c r="I156" i="3"/>
  <c r="T155" i="3"/>
  <c r="N155" i="3"/>
  <c r="I155" i="3"/>
  <c r="I154" i="3"/>
  <c r="I153" i="3"/>
  <c r="T152" i="3"/>
  <c r="N152" i="3"/>
  <c r="I152" i="3"/>
  <c r="T151" i="3"/>
  <c r="N151" i="3"/>
  <c r="I151" i="3"/>
  <c r="I150" i="3"/>
  <c r="T149" i="3"/>
  <c r="N149" i="3"/>
  <c r="I149" i="3"/>
  <c r="I148" i="3"/>
  <c r="I147" i="3"/>
  <c r="T146" i="3"/>
  <c r="N146" i="3"/>
  <c r="I146" i="3"/>
  <c r="T145" i="3"/>
  <c r="N145" i="3"/>
  <c r="T143" i="3"/>
  <c r="N143" i="3"/>
  <c r="T140" i="3"/>
  <c r="N140" i="3"/>
  <c r="T139" i="3"/>
  <c r="N139" i="3"/>
  <c r="I139" i="3"/>
  <c r="I138" i="3"/>
  <c r="T137" i="3"/>
  <c r="N137" i="3"/>
  <c r="I137" i="3"/>
  <c r="I136" i="3"/>
  <c r="I135" i="3"/>
  <c r="T134" i="3"/>
  <c r="N134" i="3"/>
  <c r="I134" i="3"/>
  <c r="T133" i="3"/>
  <c r="N133" i="3"/>
  <c r="I133" i="3"/>
  <c r="I132" i="3"/>
  <c r="T131" i="3"/>
  <c r="N131" i="3"/>
  <c r="I131" i="3"/>
  <c r="I130" i="3"/>
  <c r="I129" i="3"/>
  <c r="T128" i="3"/>
  <c r="N128" i="3"/>
  <c r="I128" i="3"/>
  <c r="T127" i="3"/>
  <c r="N127" i="3"/>
  <c r="I127" i="3"/>
  <c r="I126" i="3"/>
  <c r="T125" i="3"/>
  <c r="N125" i="3"/>
  <c r="I125" i="3"/>
  <c r="I124" i="3"/>
  <c r="I123" i="3"/>
  <c r="T122" i="3"/>
  <c r="N122" i="3"/>
  <c r="I122" i="3"/>
  <c r="T121" i="3"/>
  <c r="N121" i="3"/>
  <c r="H121" i="3"/>
  <c r="H120" i="3"/>
  <c r="T119" i="3"/>
  <c r="N119" i="3"/>
  <c r="H119" i="3"/>
  <c r="H118" i="3"/>
  <c r="H117" i="3"/>
  <c r="T116" i="3"/>
  <c r="N116" i="3"/>
  <c r="H116" i="3"/>
  <c r="T115" i="3"/>
  <c r="N115" i="3"/>
  <c r="H115" i="3"/>
  <c r="H114" i="3"/>
  <c r="T113" i="3"/>
  <c r="N113" i="3"/>
  <c r="H113" i="3"/>
  <c r="H112" i="3"/>
  <c r="H111" i="3"/>
  <c r="T110" i="3"/>
  <c r="N110" i="3"/>
  <c r="H110" i="3"/>
  <c r="T109" i="3"/>
  <c r="N109" i="3"/>
  <c r="H109" i="3"/>
  <c r="H108" i="3"/>
  <c r="T107" i="3"/>
  <c r="N107" i="3"/>
  <c r="H107" i="3"/>
  <c r="H106" i="3"/>
  <c r="H105" i="3"/>
  <c r="T104" i="3"/>
  <c r="N104" i="3"/>
  <c r="H104" i="3"/>
  <c r="T103" i="3"/>
  <c r="N103" i="3"/>
  <c r="H103" i="3"/>
  <c r="H102" i="3"/>
  <c r="T101" i="3"/>
  <c r="N101" i="3"/>
  <c r="H101" i="3"/>
  <c r="H100" i="3"/>
  <c r="H99" i="3"/>
  <c r="T98" i="3"/>
  <c r="N98" i="3"/>
  <c r="H98" i="3"/>
  <c r="T97" i="3"/>
  <c r="N97" i="3"/>
  <c r="H97" i="3"/>
  <c r="H96" i="3"/>
  <c r="T95" i="3"/>
  <c r="N95" i="3"/>
  <c r="H95" i="3"/>
  <c r="H94" i="3"/>
  <c r="H93" i="3"/>
  <c r="T92" i="3"/>
  <c r="N92" i="3"/>
  <c r="H92" i="3"/>
  <c r="T91" i="3"/>
  <c r="N91" i="3"/>
  <c r="H91" i="3"/>
  <c r="H90" i="3"/>
  <c r="T89" i="3"/>
  <c r="N89" i="3"/>
  <c r="H89" i="3"/>
  <c r="H88" i="3"/>
  <c r="H87" i="3"/>
  <c r="T86" i="3"/>
  <c r="N86" i="3"/>
  <c r="H86" i="3"/>
  <c r="T85" i="3"/>
  <c r="N85" i="3"/>
  <c r="H85" i="3"/>
  <c r="H84" i="3"/>
  <c r="T83" i="3"/>
  <c r="N83" i="3"/>
  <c r="H83" i="3"/>
  <c r="H82" i="3"/>
  <c r="H81" i="3"/>
  <c r="T80" i="3"/>
  <c r="N80" i="3"/>
  <c r="H80" i="3"/>
  <c r="T79" i="3"/>
  <c r="N79" i="3"/>
  <c r="H79" i="3"/>
  <c r="H78" i="3"/>
  <c r="T77" i="3"/>
  <c r="N77" i="3"/>
  <c r="H77" i="3"/>
  <c r="H76" i="3"/>
  <c r="H75" i="3"/>
  <c r="T74" i="3"/>
  <c r="N74" i="3"/>
  <c r="H74" i="3"/>
  <c r="T73" i="3"/>
  <c r="N73" i="3"/>
  <c r="H73" i="3"/>
  <c r="H72" i="3"/>
  <c r="T71" i="3"/>
  <c r="N71" i="3"/>
  <c r="H71" i="3"/>
  <c r="H70" i="3"/>
  <c r="H69" i="3"/>
  <c r="T68" i="3"/>
  <c r="N68" i="3"/>
  <c r="H68" i="3"/>
  <c r="T67" i="3"/>
  <c r="N67" i="3"/>
  <c r="H67" i="3"/>
  <c r="H66" i="3"/>
  <c r="T65" i="3"/>
  <c r="N65" i="3"/>
  <c r="H65" i="3"/>
  <c r="H64" i="3"/>
  <c r="H63" i="3"/>
  <c r="T62" i="3"/>
  <c r="N62" i="3"/>
  <c r="H62" i="3"/>
  <c r="T61" i="3"/>
  <c r="N61" i="3"/>
  <c r="H61" i="3"/>
  <c r="H60" i="3"/>
  <c r="T59" i="3"/>
  <c r="N59" i="3"/>
  <c r="H59" i="3"/>
  <c r="H58" i="3"/>
  <c r="H57" i="3"/>
  <c r="T56" i="3"/>
  <c r="N56" i="3"/>
  <c r="H56" i="3"/>
  <c r="T55" i="3"/>
  <c r="N55" i="3"/>
  <c r="I55" i="3"/>
  <c r="I54" i="3"/>
  <c r="T53" i="3"/>
  <c r="N53" i="3"/>
  <c r="I53" i="3"/>
  <c r="I52" i="3"/>
  <c r="I51" i="3"/>
  <c r="T50" i="3"/>
  <c r="N50" i="3"/>
  <c r="I50" i="3"/>
  <c r="T49" i="3"/>
  <c r="N49" i="3"/>
  <c r="I49" i="3"/>
  <c r="I48" i="3"/>
  <c r="T47" i="3"/>
  <c r="N47" i="3"/>
  <c r="I47" i="3"/>
  <c r="I46" i="3"/>
  <c r="I45" i="3"/>
  <c r="T44" i="3"/>
  <c r="N44" i="3"/>
  <c r="I44" i="3"/>
  <c r="T43" i="3"/>
  <c r="N43" i="3"/>
  <c r="I43" i="3"/>
  <c r="I42" i="3"/>
  <c r="T41" i="3"/>
  <c r="N41" i="3"/>
  <c r="I41" i="3"/>
  <c r="I40" i="3"/>
  <c r="I39" i="3"/>
  <c r="T38" i="3"/>
  <c r="N38" i="3"/>
  <c r="I38" i="3"/>
  <c r="T37" i="3"/>
  <c r="N37" i="3"/>
  <c r="I37" i="3"/>
  <c r="I36" i="3"/>
  <c r="T35" i="3"/>
  <c r="N35" i="3"/>
  <c r="I35" i="3"/>
  <c r="I34" i="3"/>
  <c r="I33" i="3"/>
  <c r="T32" i="3"/>
  <c r="N32" i="3"/>
  <c r="I32" i="3"/>
  <c r="T31" i="3"/>
  <c r="N31" i="3"/>
  <c r="I31" i="3"/>
  <c r="I30" i="3"/>
  <c r="T29" i="3"/>
  <c r="N29" i="3"/>
  <c r="I29" i="3"/>
  <c r="I28" i="3"/>
  <c r="I27" i="3"/>
  <c r="T26" i="3"/>
  <c r="N26" i="3"/>
  <c r="I26" i="3"/>
  <c r="T25" i="3"/>
  <c r="N25" i="3"/>
  <c r="I25" i="3"/>
  <c r="I24" i="3"/>
  <c r="T23" i="3"/>
  <c r="N23" i="3"/>
  <c r="I23" i="3"/>
  <c r="I22" i="3"/>
  <c r="I21" i="3"/>
  <c r="T20" i="3"/>
  <c r="N20" i="3"/>
  <c r="I20" i="3"/>
  <c r="T19" i="3"/>
  <c r="N19" i="3"/>
  <c r="I19" i="3"/>
  <c r="I18" i="3"/>
  <c r="T17" i="3"/>
  <c r="N17" i="3"/>
  <c r="I17" i="3"/>
  <c r="I16" i="3"/>
  <c r="I15" i="3"/>
  <c r="T14" i="3"/>
  <c r="N14" i="3"/>
  <c r="I14" i="3"/>
  <c r="T13" i="3"/>
  <c r="N13" i="3"/>
  <c r="I13" i="3"/>
  <c r="I12" i="3"/>
  <c r="T11" i="3"/>
  <c r="N11" i="3"/>
  <c r="I11" i="3"/>
  <c r="I10" i="3"/>
  <c r="I9" i="3"/>
  <c r="T8" i="3"/>
  <c r="N8" i="3"/>
  <c r="I8" i="3"/>
  <c r="T7" i="3"/>
  <c r="N7" i="3"/>
  <c r="I7" i="3"/>
  <c r="I6" i="3"/>
  <c r="T5" i="3"/>
  <c r="N5" i="3"/>
  <c r="I5" i="3"/>
  <c r="I4" i="3"/>
  <c r="I3" i="3"/>
  <c r="T2" i="3"/>
  <c r="N2" i="3"/>
  <c r="I2" i="3"/>
</calcChain>
</file>

<file path=xl/sharedStrings.xml><?xml version="1.0" encoding="utf-8"?>
<sst xmlns="http://schemas.openxmlformats.org/spreadsheetml/2006/main" count="3521" uniqueCount="286">
  <si>
    <t>date</t>
  </si>
  <si>
    <t>site</t>
  </si>
  <si>
    <t>bcw</t>
  </si>
  <si>
    <t>bci</t>
  </si>
  <si>
    <t>invasive</t>
  </si>
  <si>
    <t>hydro</t>
  </si>
  <si>
    <t>wet_use</t>
  </si>
  <si>
    <t>comments</t>
  </si>
  <si>
    <t>af3</t>
  </si>
  <si>
    <t>cav1</t>
  </si>
  <si>
    <t>cav3</t>
  </si>
  <si>
    <t>de1</t>
  </si>
  <si>
    <t>de2</t>
  </si>
  <si>
    <t>cwr1</t>
  </si>
  <si>
    <t>cwr2</t>
  </si>
  <si>
    <t>pd2</t>
  </si>
  <si>
    <t>bin2</t>
  </si>
  <si>
    <t>bin4</t>
  </si>
  <si>
    <t>r3</t>
  </si>
  <si>
    <t>sw1</t>
  </si>
  <si>
    <t>mor3</t>
  </si>
  <si>
    <t>jt2</t>
  </si>
  <si>
    <t>sem4</t>
  </si>
  <si>
    <t>nwm3</t>
  </si>
  <si>
    <t>npe</t>
  </si>
  <si>
    <t>npw</t>
  </si>
  <si>
    <t>bs1</t>
  </si>
  <si>
    <t>wm1</t>
  </si>
  <si>
    <t>swm2</t>
  </si>
  <si>
    <t>swm1</t>
  </si>
  <si>
    <t>mt1</t>
  </si>
  <si>
    <t>mt2</t>
  </si>
  <si>
    <t>vou</t>
  </si>
  <si>
    <t>vor</t>
  </si>
  <si>
    <t>loc</t>
  </si>
  <si>
    <t>direction</t>
  </si>
  <si>
    <t>start</t>
  </si>
  <si>
    <t>change</t>
  </si>
  <si>
    <t>ch_m</t>
  </si>
  <si>
    <t>lat</t>
  </si>
  <si>
    <t>lon</t>
  </si>
  <si>
    <t>width</t>
  </si>
  <si>
    <t>inv_spp</t>
  </si>
  <si>
    <t>walk</t>
  </si>
  <si>
    <t>grazing_score</t>
  </si>
  <si>
    <t>low_tall</t>
  </si>
  <si>
    <t>wet_mead</t>
  </si>
  <si>
    <t>broine</t>
  </si>
  <si>
    <t>-</t>
  </si>
  <si>
    <t>poapra</t>
  </si>
  <si>
    <t>scharu</t>
  </si>
  <si>
    <t>brojap</t>
  </si>
  <si>
    <t>low_prairie</t>
  </si>
  <si>
    <t>deep_marsh</t>
  </si>
  <si>
    <t>thlarv</t>
  </si>
  <si>
    <t>elyrep</t>
  </si>
  <si>
    <t>river</t>
  </si>
  <si>
    <t>melalb</t>
  </si>
  <si>
    <t>medlup</t>
  </si>
  <si>
    <t>agrsto</t>
  </si>
  <si>
    <t>sand_ridge</t>
  </si>
  <si>
    <t>phaaru</t>
  </si>
  <si>
    <t>lytsal</t>
  </si>
  <si>
    <t>eupesu</t>
  </si>
  <si>
    <t>elyhis</t>
  </si>
  <si>
    <t>setpum</t>
  </si>
  <si>
    <t>shall_marsh</t>
  </si>
  <si>
    <t>ask Josh about transition here</t>
  </si>
  <si>
    <t>shallow_marsh</t>
  </si>
  <si>
    <t>woodland</t>
  </si>
  <si>
    <t>sample</t>
  </si>
  <si>
    <t>trt</t>
  </si>
  <si>
    <t>soil_moist</t>
  </si>
  <si>
    <t>cond</t>
  </si>
  <si>
    <t>probe</t>
  </si>
  <si>
    <t>soil_temp</t>
  </si>
  <si>
    <t>celcius</t>
  </si>
  <si>
    <t>redox</t>
  </si>
  <si>
    <t>ribbon_mm</t>
  </si>
  <si>
    <t>gley</t>
  </si>
  <si>
    <t>som</t>
  </si>
  <si>
    <t>root_g</t>
  </si>
  <si>
    <t>dtw_cm</t>
  </si>
  <si>
    <t>elevation1</t>
  </si>
  <si>
    <t>elevation2</t>
  </si>
  <si>
    <t>dirt_pan_mass</t>
  </si>
  <si>
    <t>pan_mass</t>
  </si>
  <si>
    <t>dirt_mass</t>
  </si>
  <si>
    <t>dirt_vol</t>
  </si>
  <si>
    <t>bulk_dens</t>
  </si>
  <si>
    <t>notes</t>
  </si>
  <si>
    <t>reconstructed</t>
  </si>
  <si>
    <t>N</t>
  </si>
  <si>
    <t>H5</t>
  </si>
  <si>
    <t>relict</t>
  </si>
  <si>
    <t>Y</t>
  </si>
  <si>
    <t>H6</t>
  </si>
  <si>
    <t>primarily root focused redox</t>
  </si>
  <si>
    <t>H4</t>
  </si>
  <si>
    <t>called relict, evident tree clearing</t>
  </si>
  <si>
    <t>H3</t>
  </si>
  <si>
    <t>redox at sandy layer</t>
  </si>
  <si>
    <t>forgot to write down dtw at s6</t>
  </si>
  <si>
    <t>redox at bottom in sandy layer</t>
  </si>
  <si>
    <t>redox on sandy bottom</t>
  </si>
  <si>
    <t>redox in sandy layer</t>
  </si>
  <si>
    <t>redox in sandy layer at bottom</t>
  </si>
  <si>
    <t>redox only at the bottom</t>
  </si>
  <si>
    <t>*gley not well developed</t>
  </si>
  <si>
    <t>urr1</t>
  </si>
  <si>
    <t>restored</t>
  </si>
  <si>
    <t>nm2</t>
  </si>
  <si>
    <t>nem1</t>
  </si>
  <si>
    <t>ursp1</t>
  </si>
  <si>
    <t>op1</t>
  </si>
  <si>
    <t>jt1</t>
  </si>
  <si>
    <t>ph</t>
  </si>
  <si>
    <t>wr1</t>
  </si>
  <si>
    <t>dw1</t>
  </si>
  <si>
    <t>wm4</t>
  </si>
  <si>
    <t>cav2</t>
  </si>
  <si>
    <t>af2</t>
  </si>
  <si>
    <t>tnc1</t>
  </si>
  <si>
    <t>wm2</t>
  </si>
  <si>
    <t>ype</t>
  </si>
  <si>
    <t>ypw</t>
  </si>
  <si>
    <t>nwm1</t>
  </si>
  <si>
    <t>bin6</t>
  </si>
  <si>
    <t>r5</t>
  </si>
  <si>
    <t>yps</t>
  </si>
  <si>
    <t>bin5</t>
  </si>
  <si>
    <t>hh1</t>
  </si>
  <si>
    <t>spi1</t>
  </si>
  <si>
    <t>hh2</t>
  </si>
  <si>
    <t>sem3</t>
  </si>
  <si>
    <t>ep2</t>
  </si>
  <si>
    <t>urep</t>
  </si>
  <si>
    <t>nwm4</t>
  </si>
  <si>
    <t>n1</t>
  </si>
  <si>
    <t>pd1</t>
  </si>
  <si>
    <t>mm1</t>
  </si>
  <si>
    <t>mr1</t>
  </si>
  <si>
    <t>ht1</t>
  </si>
  <si>
    <t>si1</t>
  </si>
  <si>
    <t>pr1</t>
  </si>
  <si>
    <t>id</t>
  </si>
  <si>
    <t>stage</t>
  </si>
  <si>
    <t>quantity</t>
  </si>
  <si>
    <t>wt_pan_invert</t>
  </si>
  <si>
    <t>wt_pan</t>
  </si>
  <si>
    <t>wt_mg</t>
  </si>
  <si>
    <t>wt_avg</t>
  </si>
  <si>
    <t>worm/snail/slug_jar?</t>
  </si>
  <si>
    <t>form</t>
  </si>
  <si>
    <t>adult</t>
  </si>
  <si>
    <t>arma</t>
  </si>
  <si>
    <t>staph</t>
  </si>
  <si>
    <t>lepi</t>
  </si>
  <si>
    <t>larval</t>
  </si>
  <si>
    <t>curc</t>
  </si>
  <si>
    <t>elat</t>
  </si>
  <si>
    <t>pupal</t>
  </si>
  <si>
    <t>aran</t>
  </si>
  <si>
    <t>carab</t>
  </si>
  <si>
    <t>scara</t>
  </si>
  <si>
    <t>myri</t>
  </si>
  <si>
    <t>doli</t>
  </si>
  <si>
    <t>penta</t>
  </si>
  <si>
    <t>nymph</t>
  </si>
  <si>
    <t>taban</t>
  </si>
  <si>
    <t>tipu</t>
  </si>
  <si>
    <t>incomplete pupa, returned to storage</t>
  </si>
  <si>
    <t>incomplete specimen</t>
  </si>
  <si>
    <t>asil</t>
  </si>
  <si>
    <t>pupal specimen missing head, returned to storage</t>
  </si>
  <si>
    <t>teneb</t>
  </si>
  <si>
    <t>returned to freezer as voucher</t>
  </si>
  <si>
    <t>there</t>
  </si>
  <si>
    <t>1 returned as voucher specimen</t>
  </si>
  <si>
    <t>trog</t>
  </si>
  <si>
    <t>returned as voucher</t>
  </si>
  <si>
    <t>partial specimen, ID uncertain</t>
  </si>
  <si>
    <t>1 specimen incomplete</t>
  </si>
  <si>
    <t>chrys</t>
  </si>
  <si>
    <t>trombidiidae</t>
  </si>
  <si>
    <t>2 extra partial pupae returned to storage, no ID</t>
  </si>
  <si>
    <t>one specimen only head capsule</t>
  </si>
  <si>
    <t>one specimen only head capsule; 2 larvae returned to freezer, no ID</t>
  </si>
  <si>
    <t>one only head capsule</t>
  </si>
  <si>
    <t>planthopper</t>
  </si>
  <si>
    <t>one specimen incomplete</t>
  </si>
  <si>
    <t>specimen lost</t>
  </si>
  <si>
    <t>pupal casing only</t>
  </si>
  <si>
    <t>canth</t>
  </si>
  <si>
    <t>weight was only 1, others lost</t>
  </si>
  <si>
    <t>dipteran</t>
  </si>
  <si>
    <t>unidentifiable, returned to freezer</t>
  </si>
  <si>
    <t>hymenoptera</t>
  </si>
  <si>
    <t>wood wasp?, returned to storage as voucher</t>
  </si>
  <si>
    <t>hali</t>
  </si>
  <si>
    <t>coll</t>
  </si>
  <si>
    <t>ichn</t>
  </si>
  <si>
    <t>s</t>
  </si>
  <si>
    <t>weight</t>
  </si>
  <si>
    <t>apor</t>
  </si>
  <si>
    <t>diplo</t>
  </si>
  <si>
    <t>juve</t>
  </si>
  <si>
    <t>eisen</t>
  </si>
  <si>
    <t>one worm only half</t>
  </si>
  <si>
    <t>diplocardia dropped</t>
  </si>
  <si>
    <t>full</t>
  </si>
  <si>
    <t>curculionidae</t>
  </si>
  <si>
    <t>diptera</t>
  </si>
  <si>
    <t>dipt</t>
  </si>
  <si>
    <t>scarabaeidae</t>
  </si>
  <si>
    <t>diplocardia spp.</t>
  </si>
  <si>
    <t>diplc</t>
  </si>
  <si>
    <t>lampyridae</t>
  </si>
  <si>
    <t>lamp</t>
  </si>
  <si>
    <t>formicidae</t>
  </si>
  <si>
    <t>lepidoptera</t>
  </si>
  <si>
    <t>lepido</t>
  </si>
  <si>
    <t>meloidae</t>
  </si>
  <si>
    <t>meloi</t>
  </si>
  <si>
    <t>Aporectodea trapezoides</t>
  </si>
  <si>
    <t>aptr</t>
  </si>
  <si>
    <t>carabidae</t>
  </si>
  <si>
    <t>acarina</t>
  </si>
  <si>
    <t>acara</t>
  </si>
  <si>
    <t>staphylinidae</t>
  </si>
  <si>
    <t>elateridae</t>
  </si>
  <si>
    <t>isopoda</t>
  </si>
  <si>
    <t>isopod</t>
  </si>
  <si>
    <t>diplopoda</t>
  </si>
  <si>
    <t>diplop</t>
  </si>
  <si>
    <t>aranaeidae</t>
  </si>
  <si>
    <t>tabanidae</t>
  </si>
  <si>
    <t>tipulidae</t>
  </si>
  <si>
    <t>tipul</t>
  </si>
  <si>
    <t>stratiomyidae</t>
  </si>
  <si>
    <t>strat</t>
  </si>
  <si>
    <t>heteroceridae</t>
  </si>
  <si>
    <t>heteroc</t>
  </si>
  <si>
    <t>dolichopodidae</t>
  </si>
  <si>
    <t>chrysomelidea</t>
  </si>
  <si>
    <t>tettigoniidae</t>
  </si>
  <si>
    <t>tett</t>
  </si>
  <si>
    <t>cantharidae</t>
  </si>
  <si>
    <t>byrrhidae</t>
  </si>
  <si>
    <t>byrrh</t>
  </si>
  <si>
    <t>opiliones</t>
  </si>
  <si>
    <t>harvest</t>
  </si>
  <si>
    <t>fulgoromorpha</t>
  </si>
  <si>
    <t>plant</t>
  </si>
  <si>
    <t>agromyzidae</t>
  </si>
  <si>
    <t>agro</t>
  </si>
  <si>
    <t>miridae</t>
  </si>
  <si>
    <t>miri</t>
  </si>
  <si>
    <t>thysanoptera</t>
  </si>
  <si>
    <t>thys</t>
  </si>
  <si>
    <t>gasteruptiidae</t>
  </si>
  <si>
    <t>gaster</t>
  </si>
  <si>
    <t>anobiidae</t>
  </si>
  <si>
    <t>anob</t>
  </si>
  <si>
    <t>ptiliidae</t>
  </si>
  <si>
    <t>ptil</t>
  </si>
  <si>
    <t>lygaeoidea</t>
  </si>
  <si>
    <t>lyga</t>
  </si>
  <si>
    <t>amadilladiidae</t>
  </si>
  <si>
    <t>rhipicephalus</t>
  </si>
  <si>
    <t>rhip</t>
  </si>
  <si>
    <t>scydmaenidae</t>
  </si>
  <si>
    <t>scyd</t>
  </si>
  <si>
    <t>coccinellidae</t>
  </si>
  <si>
    <t>cocc</t>
  </si>
  <si>
    <t>bruchidae</t>
  </si>
  <si>
    <t>bruc</t>
  </si>
  <si>
    <t>cicadidae</t>
  </si>
  <si>
    <t>cica</t>
  </si>
  <si>
    <t>sarcophagidae</t>
  </si>
  <si>
    <t>sarc</t>
  </si>
  <si>
    <t>popillia japonica</t>
  </si>
  <si>
    <t>halictidae</t>
  </si>
  <si>
    <t>changed from wm2, wm2 not visited this year</t>
  </si>
  <si>
    <t>changed to wm1 from nw1, nw1 is not a site</t>
  </si>
  <si>
    <t>40.803.66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</si>
</sst>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vertical="top"/>
    </xf>
    <xf numFmtId="165" fontId="3" fillId="0" borderId="0" xfId="0" applyNumberFormat="1" applyFont="1" applyAlignment="1"/>
    <xf numFmtId="0" fontId="4" fillId="0" borderId="0" xfId="0" applyFont="1" applyAlignment="1">
      <alignment horizontal="right"/>
    </xf>
    <xf numFmtId="165" fontId="3" fillId="0" borderId="0" xfId="0" applyNumberFormat="1" applyFont="1"/>
    <xf numFmtId="0" fontId="5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4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14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8"/>
  <sheetViews>
    <sheetView tabSelected="1" workbookViewId="0">
      <pane ySplit="1" topLeftCell="A2" activePane="bottomLeft" state="frozen"/>
      <selection pane="bottomLeft" activeCell="M18" sqref="M18"/>
    </sheetView>
  </sheetViews>
  <sheetFormatPr defaultColWidth="14.42578125" defaultRowHeight="15" customHeight="1" x14ac:dyDescent="0.25"/>
  <cols>
    <col min="1" max="1" width="14.140625" customWidth="1"/>
    <col min="2" max="26" width="8.7109375" customWidth="1"/>
  </cols>
  <sheetData>
    <row r="1" spans="1:1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4" ht="14.25" customHeight="1" x14ac:dyDescent="0.25">
      <c r="A2" s="17">
        <v>44707</v>
      </c>
      <c r="B2" s="18" t="s">
        <v>8</v>
      </c>
      <c r="C2" s="19">
        <v>1</v>
      </c>
      <c r="D2" s="19">
        <v>0.5</v>
      </c>
      <c r="E2" s="19">
        <v>1.5</v>
      </c>
      <c r="F2" s="19">
        <v>0.75</v>
      </c>
      <c r="G2" s="19">
        <v>0.75</v>
      </c>
      <c r="N2" s="4"/>
    </row>
    <row r="3" spans="1:14" ht="14.25" customHeight="1" x14ac:dyDescent="0.25">
      <c r="A3" s="17">
        <v>44712</v>
      </c>
      <c r="B3" s="18" t="s">
        <v>9</v>
      </c>
      <c r="C3" s="19">
        <v>1</v>
      </c>
      <c r="D3" s="19">
        <v>0.5</v>
      </c>
      <c r="E3" s="19">
        <v>2.75</v>
      </c>
      <c r="F3" s="19">
        <v>0.75</v>
      </c>
      <c r="G3" s="19">
        <v>1</v>
      </c>
      <c r="N3" s="4"/>
    </row>
    <row r="4" spans="1:14" ht="14.25" customHeight="1" x14ac:dyDescent="0.25">
      <c r="A4" s="17">
        <v>44712</v>
      </c>
      <c r="B4" s="18" t="s">
        <v>10</v>
      </c>
      <c r="C4" s="19">
        <v>1</v>
      </c>
      <c r="D4" s="19">
        <v>0.5</v>
      </c>
      <c r="E4" s="19">
        <v>3</v>
      </c>
      <c r="F4" s="19">
        <v>0.75</v>
      </c>
      <c r="G4" s="19">
        <v>0.75</v>
      </c>
    </row>
    <row r="5" spans="1:14" ht="14.25" customHeight="1" x14ac:dyDescent="0.25">
      <c r="A5" s="17">
        <v>44718</v>
      </c>
      <c r="B5" s="18" t="s">
        <v>11</v>
      </c>
      <c r="C5" s="19">
        <v>1</v>
      </c>
      <c r="D5" s="19">
        <v>0.5</v>
      </c>
      <c r="E5" s="19">
        <v>2.875</v>
      </c>
      <c r="F5" s="19">
        <v>0.75</v>
      </c>
      <c r="G5" s="19">
        <v>0.75</v>
      </c>
    </row>
    <row r="6" spans="1:14" ht="14.25" customHeight="1" x14ac:dyDescent="0.25">
      <c r="A6" s="17">
        <v>44725</v>
      </c>
      <c r="B6" s="18" t="s">
        <v>12</v>
      </c>
      <c r="C6" s="19">
        <v>1</v>
      </c>
      <c r="D6" s="19">
        <v>0.5</v>
      </c>
      <c r="E6" s="19">
        <v>2.375</v>
      </c>
      <c r="F6" s="19">
        <v>0.75</v>
      </c>
      <c r="G6" s="19">
        <v>0.75</v>
      </c>
    </row>
    <row r="7" spans="1:14" ht="14.25" customHeight="1" x14ac:dyDescent="0.25">
      <c r="A7" s="17">
        <v>44726</v>
      </c>
      <c r="B7" s="18" t="s">
        <v>13</v>
      </c>
      <c r="C7" s="19">
        <v>1</v>
      </c>
      <c r="D7" s="19">
        <v>0.25</v>
      </c>
      <c r="E7" s="19">
        <v>3</v>
      </c>
      <c r="F7" s="19">
        <v>0.75</v>
      </c>
      <c r="G7" s="19">
        <v>0.75</v>
      </c>
    </row>
    <row r="8" spans="1:14" ht="14.25" customHeight="1" x14ac:dyDescent="0.25">
      <c r="A8" s="17">
        <v>44726</v>
      </c>
      <c r="B8" s="18" t="s">
        <v>14</v>
      </c>
      <c r="C8" s="19">
        <v>1</v>
      </c>
      <c r="D8" s="19">
        <v>0.1</v>
      </c>
      <c r="E8" s="19">
        <v>3.875</v>
      </c>
      <c r="F8" s="19">
        <v>0.75</v>
      </c>
      <c r="G8" s="19">
        <v>0.75</v>
      </c>
    </row>
    <row r="9" spans="1:14" ht="14.25" customHeight="1" x14ac:dyDescent="0.25">
      <c r="A9" s="17">
        <v>44728</v>
      </c>
      <c r="B9" s="18" t="s">
        <v>15</v>
      </c>
      <c r="C9" s="19">
        <v>1</v>
      </c>
      <c r="D9" s="19">
        <v>0.5</v>
      </c>
      <c r="E9" s="19">
        <v>3</v>
      </c>
      <c r="F9" s="19">
        <v>0.75</v>
      </c>
      <c r="G9" s="19">
        <v>0.75</v>
      </c>
    </row>
    <row r="10" spans="1:14" ht="14.25" customHeight="1" x14ac:dyDescent="0.25">
      <c r="A10" s="17">
        <v>44733</v>
      </c>
      <c r="B10" s="18" t="s">
        <v>16</v>
      </c>
      <c r="C10" s="19">
        <v>1</v>
      </c>
      <c r="D10" s="19">
        <v>0.5</v>
      </c>
      <c r="E10" s="19">
        <v>2.625</v>
      </c>
      <c r="F10" s="19">
        <v>0.75</v>
      </c>
      <c r="G10" s="19">
        <v>0.75</v>
      </c>
    </row>
    <row r="11" spans="1:14" ht="14.25" customHeight="1" x14ac:dyDescent="0.25">
      <c r="A11" s="17">
        <v>44733</v>
      </c>
      <c r="B11" s="18" t="s">
        <v>17</v>
      </c>
      <c r="C11" s="19">
        <v>1</v>
      </c>
      <c r="D11" s="19">
        <v>0.75</v>
      </c>
      <c r="E11" s="19">
        <v>2</v>
      </c>
      <c r="F11" s="19">
        <v>0.75</v>
      </c>
      <c r="G11" s="19">
        <v>1</v>
      </c>
    </row>
    <row r="12" spans="1:14" ht="14.25" customHeight="1" x14ac:dyDescent="0.25">
      <c r="A12" s="17">
        <v>44718</v>
      </c>
      <c r="B12" s="18" t="s">
        <v>18</v>
      </c>
      <c r="C12" s="19">
        <v>1</v>
      </c>
      <c r="D12" s="19">
        <v>0.5</v>
      </c>
      <c r="E12" s="19">
        <v>2.5</v>
      </c>
      <c r="F12" s="19">
        <v>0.75</v>
      </c>
      <c r="G12" s="19">
        <v>0.75</v>
      </c>
    </row>
    <row r="13" spans="1:14" ht="14.25" customHeight="1" x14ac:dyDescent="0.25">
      <c r="A13" s="17">
        <v>44753</v>
      </c>
      <c r="B13" s="18" t="s">
        <v>19</v>
      </c>
      <c r="C13" s="19">
        <v>1</v>
      </c>
      <c r="D13" s="19">
        <v>0.5</v>
      </c>
      <c r="E13" s="19">
        <v>2.5</v>
      </c>
      <c r="F13" s="19">
        <v>0.75</v>
      </c>
      <c r="G13" s="19">
        <v>0.75</v>
      </c>
    </row>
    <row r="14" spans="1:14" ht="14.25" customHeight="1" x14ac:dyDescent="0.25">
      <c r="A14" s="17">
        <v>44754</v>
      </c>
      <c r="B14" s="18" t="s">
        <v>20</v>
      </c>
      <c r="C14" s="19">
        <v>1</v>
      </c>
      <c r="D14" s="19">
        <v>0.25</v>
      </c>
      <c r="E14" s="19">
        <v>3.25</v>
      </c>
      <c r="F14" s="19">
        <v>0.75</v>
      </c>
      <c r="G14" s="19">
        <v>0.75</v>
      </c>
    </row>
    <row r="15" spans="1:14" ht="14.25" customHeight="1" x14ac:dyDescent="0.25">
      <c r="A15" s="17">
        <v>44756</v>
      </c>
      <c r="B15" s="18" t="s">
        <v>21</v>
      </c>
      <c r="C15" s="19">
        <v>1</v>
      </c>
      <c r="D15" s="19">
        <v>0.5</v>
      </c>
      <c r="E15" s="19">
        <v>3</v>
      </c>
      <c r="F15" s="19">
        <v>0.75</v>
      </c>
      <c r="G15" s="19">
        <v>0.75</v>
      </c>
    </row>
    <row r="16" spans="1:14" ht="14.25" customHeight="1" x14ac:dyDescent="0.25">
      <c r="A16" s="17">
        <v>44747</v>
      </c>
      <c r="B16" s="18" t="s">
        <v>22</v>
      </c>
      <c r="C16" s="19">
        <v>1</v>
      </c>
      <c r="D16" s="19">
        <v>0.75</v>
      </c>
      <c r="E16" s="19">
        <v>2.25</v>
      </c>
      <c r="F16" s="19">
        <v>0.75</v>
      </c>
      <c r="G16" s="19">
        <v>0.75</v>
      </c>
    </row>
    <row r="17" spans="1:7" ht="14.25" customHeight="1" x14ac:dyDescent="0.25">
      <c r="A17" s="17">
        <v>44760</v>
      </c>
      <c r="B17" s="18" t="s">
        <v>23</v>
      </c>
      <c r="C17" s="19">
        <v>1</v>
      </c>
      <c r="D17" s="19">
        <v>0.75</v>
      </c>
      <c r="E17" s="19">
        <v>1.5</v>
      </c>
      <c r="F17" s="19">
        <v>0.75</v>
      </c>
      <c r="G17" s="19">
        <v>1</v>
      </c>
    </row>
    <row r="18" spans="1:7" ht="14.25" customHeight="1" x14ac:dyDescent="0.25">
      <c r="A18" s="17">
        <v>44761</v>
      </c>
      <c r="B18" s="18" t="s">
        <v>24</v>
      </c>
      <c r="C18" s="19">
        <v>1</v>
      </c>
      <c r="D18" s="19">
        <v>0.5</v>
      </c>
      <c r="E18" s="19">
        <v>3.375</v>
      </c>
      <c r="F18" s="19">
        <v>0.75</v>
      </c>
      <c r="G18" s="19">
        <v>0.75</v>
      </c>
    </row>
    <row r="19" spans="1:7" ht="14.25" customHeight="1" x14ac:dyDescent="0.25">
      <c r="A19" s="17">
        <v>44761</v>
      </c>
      <c r="B19" s="18" t="s">
        <v>25</v>
      </c>
      <c r="C19" s="19">
        <v>1</v>
      </c>
      <c r="D19" s="19">
        <v>0.75</v>
      </c>
      <c r="E19" s="19">
        <v>1.75</v>
      </c>
      <c r="F19" s="19">
        <v>0.75</v>
      </c>
      <c r="G19" s="19">
        <v>0.75</v>
      </c>
    </row>
    <row r="20" spans="1:7" ht="14.25" customHeight="1" x14ac:dyDescent="0.25">
      <c r="A20" s="17">
        <v>44721</v>
      </c>
      <c r="B20" s="18" t="s">
        <v>26</v>
      </c>
      <c r="C20" s="19">
        <v>1</v>
      </c>
      <c r="D20" s="19">
        <v>0.75</v>
      </c>
      <c r="E20" s="19">
        <v>1.75</v>
      </c>
      <c r="F20" s="19">
        <v>0.75</v>
      </c>
      <c r="G20" s="19">
        <v>0.75</v>
      </c>
    </row>
    <row r="21" spans="1:7" ht="14.25" customHeight="1" x14ac:dyDescent="0.25">
      <c r="A21" s="17">
        <v>44741</v>
      </c>
      <c r="B21" s="18" t="s">
        <v>27</v>
      </c>
      <c r="C21" s="19">
        <v>1</v>
      </c>
      <c r="D21" s="19">
        <v>0.5</v>
      </c>
      <c r="E21" s="19">
        <v>2.625</v>
      </c>
      <c r="F21" s="19">
        <v>0.75</v>
      </c>
      <c r="G21" s="19">
        <v>0.75</v>
      </c>
    </row>
    <row r="22" spans="1:7" ht="14.25" customHeight="1" x14ac:dyDescent="0.25">
      <c r="A22" s="17">
        <v>44739</v>
      </c>
      <c r="B22" s="18" t="s">
        <v>28</v>
      </c>
      <c r="C22" s="19">
        <v>1</v>
      </c>
      <c r="D22" s="19">
        <v>0.5</v>
      </c>
      <c r="E22" s="19">
        <v>2.625</v>
      </c>
      <c r="F22" s="19">
        <v>0.75</v>
      </c>
      <c r="G22" s="19">
        <v>0.75</v>
      </c>
    </row>
    <row r="23" spans="1:7" ht="14.25" customHeight="1" x14ac:dyDescent="0.25">
      <c r="A23" s="17">
        <v>44741</v>
      </c>
      <c r="B23" s="18" t="s">
        <v>29</v>
      </c>
      <c r="C23" s="19">
        <v>1</v>
      </c>
      <c r="D23" s="19">
        <v>0.75</v>
      </c>
      <c r="E23" s="19">
        <v>2.125</v>
      </c>
      <c r="F23" s="19">
        <v>0.75</v>
      </c>
      <c r="G23" s="19">
        <v>0.75</v>
      </c>
    </row>
    <row r="24" spans="1:7" ht="14.25" customHeight="1" x14ac:dyDescent="0.25">
      <c r="A24" s="17">
        <v>44768</v>
      </c>
      <c r="B24" s="18" t="s">
        <v>30</v>
      </c>
      <c r="C24" s="19">
        <v>1</v>
      </c>
      <c r="D24" s="19">
        <v>0.75</v>
      </c>
      <c r="E24" s="19">
        <v>1.375</v>
      </c>
      <c r="F24" s="19">
        <v>0.75</v>
      </c>
      <c r="G24" s="19">
        <v>0.75</v>
      </c>
    </row>
    <row r="25" spans="1:7" ht="14.25" customHeight="1" x14ac:dyDescent="0.25">
      <c r="A25" s="17">
        <v>44768</v>
      </c>
      <c r="B25" s="18" t="s">
        <v>31</v>
      </c>
      <c r="C25" s="19">
        <v>1</v>
      </c>
      <c r="D25" s="19">
        <v>0.5</v>
      </c>
      <c r="E25" s="19">
        <v>2.25</v>
      </c>
      <c r="F25" s="19">
        <v>0.75</v>
      </c>
      <c r="G25" s="19">
        <v>0.75</v>
      </c>
    </row>
    <row r="26" spans="1:7" ht="14.25" customHeight="1" x14ac:dyDescent="0.25">
      <c r="A26" s="17">
        <v>44770</v>
      </c>
      <c r="B26" s="18" t="s">
        <v>32</v>
      </c>
      <c r="C26" s="19">
        <v>1</v>
      </c>
      <c r="D26" s="19">
        <v>0.5</v>
      </c>
      <c r="E26" s="19">
        <v>1.875</v>
      </c>
      <c r="F26" s="19">
        <v>0.75</v>
      </c>
      <c r="G26" s="19">
        <v>0.75</v>
      </c>
    </row>
    <row r="27" spans="1:7" ht="14.25" customHeight="1" x14ac:dyDescent="0.25">
      <c r="A27" s="17">
        <v>44770</v>
      </c>
      <c r="B27" s="18" t="s">
        <v>33</v>
      </c>
      <c r="C27" s="19">
        <v>1</v>
      </c>
      <c r="D27" s="19">
        <v>0.1</v>
      </c>
      <c r="E27" s="19">
        <v>4</v>
      </c>
      <c r="F27" s="19">
        <v>0.75</v>
      </c>
      <c r="G27" s="19">
        <v>0.75</v>
      </c>
    </row>
    <row r="28" spans="1:7" ht="14.25" customHeight="1" x14ac:dyDescent="0.25">
      <c r="A28" s="3"/>
      <c r="B28" s="2"/>
      <c r="C28" s="2"/>
      <c r="D28" s="2"/>
      <c r="E28" s="2"/>
      <c r="F28" s="2"/>
      <c r="G28" s="2"/>
    </row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4"/>
  <sheetViews>
    <sheetView workbookViewId="0">
      <pane ySplit="1" topLeftCell="A179" activePane="bottomLeft" state="frozen"/>
      <selection pane="bottomLeft" activeCell="N190" sqref="N190"/>
    </sheetView>
  </sheetViews>
  <sheetFormatPr defaultColWidth="14.42578125" defaultRowHeight="15" customHeight="1" x14ac:dyDescent="0.25"/>
  <cols>
    <col min="1" max="1" width="9.42578125" customWidth="1"/>
    <col min="2" max="3" width="8.7109375" customWidth="1"/>
    <col min="4" max="4" width="12.7109375" customWidth="1"/>
    <col min="5" max="5" width="14.7109375" customWidth="1"/>
    <col min="6" max="6" width="8.7109375" customWidth="1"/>
    <col min="7" max="8" width="9.7109375" customWidth="1"/>
    <col min="9" max="13" width="8.7109375" customWidth="1"/>
    <col min="14" max="14" width="26.7109375" customWidth="1"/>
    <col min="15" max="26" width="8.7109375" customWidth="1"/>
  </cols>
  <sheetData>
    <row r="1" spans="1:12" ht="14.25" customHeight="1" x14ac:dyDescent="0.25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2" t="s">
        <v>42</v>
      </c>
      <c r="K1" s="1" t="s">
        <v>43</v>
      </c>
      <c r="L1" s="2" t="s">
        <v>44</v>
      </c>
    </row>
    <row r="2" spans="1:12" ht="14.25" customHeight="1" x14ac:dyDescent="0.25">
      <c r="A2" s="3">
        <v>44712</v>
      </c>
      <c r="B2" s="2" t="s">
        <v>9</v>
      </c>
      <c r="C2" s="2">
        <v>138</v>
      </c>
      <c r="D2" s="2" t="s">
        <v>45</v>
      </c>
      <c r="E2" s="2" t="s">
        <v>46</v>
      </c>
      <c r="F2" s="2">
        <v>35</v>
      </c>
      <c r="G2" s="2">
        <v>40.774120000000003</v>
      </c>
      <c r="H2" s="2">
        <v>-98.508889999999994</v>
      </c>
      <c r="I2" s="2">
        <v>100</v>
      </c>
      <c r="J2" s="2" t="s">
        <v>47</v>
      </c>
      <c r="K2" s="2">
        <v>1</v>
      </c>
      <c r="L2" s="2">
        <v>0</v>
      </c>
    </row>
    <row r="3" spans="1:12" ht="14.25" customHeight="1" x14ac:dyDescent="0.25">
      <c r="A3" s="3">
        <v>44712</v>
      </c>
      <c r="B3" s="2" t="s">
        <v>9</v>
      </c>
      <c r="C3" s="2">
        <v>183</v>
      </c>
      <c r="I3" s="2">
        <v>100</v>
      </c>
      <c r="J3" s="2" t="s">
        <v>47</v>
      </c>
      <c r="K3" s="2">
        <v>0</v>
      </c>
      <c r="L3" s="2">
        <v>0</v>
      </c>
    </row>
    <row r="4" spans="1:12" ht="14.25" customHeight="1" x14ac:dyDescent="0.25">
      <c r="A4" s="3">
        <v>44712</v>
      </c>
      <c r="B4" s="2" t="s">
        <v>9</v>
      </c>
      <c r="C4" s="2">
        <v>228</v>
      </c>
      <c r="D4" s="2" t="s">
        <v>45</v>
      </c>
      <c r="E4" s="2" t="s">
        <v>48</v>
      </c>
      <c r="F4" s="2" t="s">
        <v>48</v>
      </c>
      <c r="G4" s="2" t="s">
        <v>48</v>
      </c>
      <c r="H4" s="2" t="s">
        <v>48</v>
      </c>
      <c r="I4" s="2">
        <v>100</v>
      </c>
      <c r="J4" s="2" t="s">
        <v>49</v>
      </c>
      <c r="K4" s="2">
        <v>1</v>
      </c>
      <c r="L4" s="2">
        <v>0</v>
      </c>
    </row>
    <row r="5" spans="1:12" ht="14.25" customHeight="1" x14ac:dyDescent="0.25">
      <c r="A5" s="3">
        <v>44712</v>
      </c>
      <c r="B5" s="2" t="s">
        <v>9</v>
      </c>
      <c r="C5" s="2">
        <v>273</v>
      </c>
      <c r="I5" s="2">
        <v>100</v>
      </c>
      <c r="J5" s="2" t="s">
        <v>49</v>
      </c>
      <c r="K5" s="2">
        <v>0</v>
      </c>
      <c r="L5" s="2">
        <v>0</v>
      </c>
    </row>
    <row r="6" spans="1:12" ht="14.25" customHeight="1" x14ac:dyDescent="0.25">
      <c r="A6" s="3">
        <v>44712</v>
      </c>
      <c r="B6" s="2" t="s">
        <v>9</v>
      </c>
      <c r="C6" s="2">
        <v>318</v>
      </c>
      <c r="D6" s="2" t="s">
        <v>46</v>
      </c>
      <c r="E6" s="2" t="s">
        <v>45</v>
      </c>
      <c r="F6" s="2">
        <v>12</v>
      </c>
      <c r="G6" s="2">
        <v>40.775390000000002</v>
      </c>
      <c r="H6" s="2">
        <v>-98.509200000000007</v>
      </c>
      <c r="I6" s="2">
        <v>100</v>
      </c>
      <c r="J6" s="2" t="s">
        <v>49</v>
      </c>
      <c r="K6" s="2">
        <v>1</v>
      </c>
      <c r="L6" s="2">
        <v>0</v>
      </c>
    </row>
    <row r="7" spans="1:12" ht="14.25" customHeight="1" x14ac:dyDescent="0.25">
      <c r="A7" s="3">
        <v>44712</v>
      </c>
      <c r="B7" s="2" t="s">
        <v>9</v>
      </c>
      <c r="C7" s="2">
        <v>3</v>
      </c>
      <c r="I7" s="2">
        <v>100</v>
      </c>
      <c r="J7" s="2" t="s">
        <v>50</v>
      </c>
      <c r="K7" s="2">
        <v>0</v>
      </c>
      <c r="L7" s="2">
        <v>0</v>
      </c>
    </row>
    <row r="8" spans="1:12" ht="14.25" customHeight="1" x14ac:dyDescent="0.25">
      <c r="A8" s="3">
        <v>44712</v>
      </c>
      <c r="B8" s="2" t="s">
        <v>9</v>
      </c>
      <c r="C8" s="2">
        <v>48</v>
      </c>
      <c r="D8" s="2" t="s">
        <v>45</v>
      </c>
      <c r="E8" s="2" t="s">
        <v>46</v>
      </c>
      <c r="F8" s="2">
        <v>29</v>
      </c>
      <c r="G8" s="2">
        <v>40.775509999999997</v>
      </c>
      <c r="H8" s="2">
        <v>-98.508830000000003</v>
      </c>
      <c r="I8" s="2">
        <v>100</v>
      </c>
      <c r="J8" s="2" t="s">
        <v>49</v>
      </c>
      <c r="K8" s="2">
        <v>1</v>
      </c>
      <c r="L8" s="2">
        <v>0</v>
      </c>
    </row>
    <row r="9" spans="1:12" ht="14.25" customHeight="1" x14ac:dyDescent="0.25">
      <c r="A9" s="3">
        <v>44712</v>
      </c>
      <c r="B9" s="2" t="s">
        <v>9</v>
      </c>
      <c r="C9" s="2">
        <v>93</v>
      </c>
      <c r="I9" s="2">
        <v>100</v>
      </c>
      <c r="J9" s="2" t="s">
        <v>49</v>
      </c>
      <c r="K9" s="2">
        <v>0</v>
      </c>
      <c r="L9" s="2">
        <v>0</v>
      </c>
    </row>
    <row r="10" spans="1:12" ht="14.25" customHeight="1" x14ac:dyDescent="0.25">
      <c r="A10" s="3">
        <v>44712</v>
      </c>
      <c r="B10" s="2" t="s">
        <v>10</v>
      </c>
      <c r="C10" s="2">
        <v>51</v>
      </c>
      <c r="I10" s="2">
        <v>100</v>
      </c>
      <c r="J10" s="2" t="s">
        <v>49</v>
      </c>
      <c r="K10" s="2">
        <v>0</v>
      </c>
      <c r="L10" s="2">
        <v>1</v>
      </c>
    </row>
    <row r="11" spans="1:12" ht="14.25" customHeight="1" x14ac:dyDescent="0.25">
      <c r="A11" s="3">
        <v>44712</v>
      </c>
      <c r="B11" s="2" t="s">
        <v>10</v>
      </c>
      <c r="C11" s="2">
        <v>96</v>
      </c>
      <c r="D11" s="2" t="s">
        <v>45</v>
      </c>
      <c r="E11" s="2" t="s">
        <v>48</v>
      </c>
      <c r="F11" s="2" t="s">
        <v>48</v>
      </c>
      <c r="G11" s="2" t="s">
        <v>48</v>
      </c>
      <c r="H11" s="2" t="s">
        <v>48</v>
      </c>
      <c r="I11" s="2">
        <v>100</v>
      </c>
      <c r="J11" s="2" t="s">
        <v>49</v>
      </c>
      <c r="K11" s="2">
        <v>1</v>
      </c>
      <c r="L11" s="2">
        <v>1</v>
      </c>
    </row>
    <row r="12" spans="1:12" ht="14.25" customHeight="1" x14ac:dyDescent="0.25">
      <c r="A12" s="3">
        <v>44712</v>
      </c>
      <c r="B12" s="2" t="s">
        <v>10</v>
      </c>
      <c r="C12" s="2">
        <v>141</v>
      </c>
      <c r="I12" s="2">
        <v>100</v>
      </c>
      <c r="J12" s="2" t="s">
        <v>49</v>
      </c>
      <c r="K12" s="2">
        <v>0</v>
      </c>
      <c r="L12" s="2">
        <v>1</v>
      </c>
    </row>
    <row r="13" spans="1:12" ht="14.25" customHeight="1" x14ac:dyDescent="0.25">
      <c r="A13" s="3">
        <v>44712</v>
      </c>
      <c r="B13" s="2" t="s">
        <v>10</v>
      </c>
      <c r="C13" s="2">
        <v>186</v>
      </c>
      <c r="D13" s="2" t="s">
        <v>45</v>
      </c>
      <c r="E13" s="2" t="s">
        <v>48</v>
      </c>
      <c r="F13" s="2" t="s">
        <v>48</v>
      </c>
      <c r="G13" s="2" t="s">
        <v>48</v>
      </c>
      <c r="H13" s="2" t="s">
        <v>48</v>
      </c>
      <c r="I13" s="2">
        <v>100</v>
      </c>
      <c r="J13" s="2" t="s">
        <v>49</v>
      </c>
      <c r="K13" s="2">
        <v>1</v>
      </c>
      <c r="L13" s="2">
        <v>1</v>
      </c>
    </row>
    <row r="14" spans="1:12" ht="14.25" customHeight="1" x14ac:dyDescent="0.25">
      <c r="A14" s="3">
        <v>44712</v>
      </c>
      <c r="B14" s="2" t="s">
        <v>10</v>
      </c>
      <c r="C14" s="2">
        <v>231</v>
      </c>
      <c r="I14" s="2">
        <v>100</v>
      </c>
      <c r="J14" s="2" t="s">
        <v>49</v>
      </c>
      <c r="K14" s="2">
        <v>0</v>
      </c>
      <c r="L14" s="2">
        <v>1</v>
      </c>
    </row>
    <row r="15" spans="1:12" ht="14.25" customHeight="1" x14ac:dyDescent="0.25">
      <c r="A15" s="3">
        <v>44712</v>
      </c>
      <c r="B15" s="2" t="s">
        <v>10</v>
      </c>
      <c r="C15" s="2">
        <v>276</v>
      </c>
      <c r="D15" s="2" t="s">
        <v>45</v>
      </c>
      <c r="E15" s="2" t="s">
        <v>48</v>
      </c>
      <c r="F15" s="2" t="s">
        <v>48</v>
      </c>
      <c r="G15" s="2" t="s">
        <v>48</v>
      </c>
      <c r="H15" s="2" t="s">
        <v>48</v>
      </c>
      <c r="I15" s="2">
        <v>100</v>
      </c>
      <c r="J15" s="2" t="s">
        <v>49</v>
      </c>
      <c r="K15" s="2">
        <v>1</v>
      </c>
      <c r="L15" s="2">
        <v>1</v>
      </c>
    </row>
    <row r="16" spans="1:12" ht="14.25" customHeight="1" x14ac:dyDescent="0.25">
      <c r="A16" s="3">
        <v>44712</v>
      </c>
      <c r="B16" s="2" t="s">
        <v>10</v>
      </c>
      <c r="C16" s="2">
        <v>321</v>
      </c>
      <c r="I16" s="2">
        <v>100</v>
      </c>
      <c r="J16" s="2" t="s">
        <v>49</v>
      </c>
      <c r="K16" s="2">
        <v>0</v>
      </c>
      <c r="L16" s="2">
        <v>1</v>
      </c>
    </row>
    <row r="17" spans="1:12" ht="14.25" customHeight="1" x14ac:dyDescent="0.25">
      <c r="A17" s="3">
        <v>44712</v>
      </c>
      <c r="B17" s="2" t="s">
        <v>10</v>
      </c>
      <c r="C17" s="2">
        <v>6</v>
      </c>
      <c r="D17" s="2" t="s">
        <v>45</v>
      </c>
      <c r="E17" s="2" t="s">
        <v>46</v>
      </c>
      <c r="F17" s="2">
        <v>87</v>
      </c>
      <c r="G17" s="2">
        <v>40.781970000000001</v>
      </c>
      <c r="H17" s="2">
        <v>-98.508250000000004</v>
      </c>
      <c r="I17" s="2">
        <v>100</v>
      </c>
      <c r="J17" s="2" t="s">
        <v>49</v>
      </c>
      <c r="K17" s="2">
        <v>1</v>
      </c>
      <c r="L17" s="2">
        <v>1</v>
      </c>
    </row>
    <row r="18" spans="1:12" ht="14.25" customHeight="1" x14ac:dyDescent="0.25">
      <c r="A18" s="3">
        <v>44718</v>
      </c>
      <c r="B18" s="2" t="s">
        <v>11</v>
      </c>
      <c r="C18" s="2">
        <v>90</v>
      </c>
      <c r="I18" s="2">
        <v>100</v>
      </c>
      <c r="J18" s="2" t="s">
        <v>51</v>
      </c>
      <c r="K18" s="2">
        <v>0</v>
      </c>
      <c r="L18" s="2">
        <v>2</v>
      </c>
    </row>
    <row r="19" spans="1:12" ht="14.25" customHeight="1" x14ac:dyDescent="0.25">
      <c r="A19" s="3">
        <v>44718</v>
      </c>
      <c r="B19" s="2" t="s">
        <v>11</v>
      </c>
      <c r="C19" s="2">
        <v>135</v>
      </c>
      <c r="D19" s="2" t="s">
        <v>52</v>
      </c>
      <c r="E19" s="2" t="s">
        <v>53</v>
      </c>
      <c r="F19" s="2">
        <v>65</v>
      </c>
      <c r="G19" s="2">
        <v>40.740259999999999</v>
      </c>
      <c r="H19" s="2">
        <v>-98.577640000000002</v>
      </c>
      <c r="I19" s="2">
        <v>100</v>
      </c>
      <c r="J19" s="2" t="s">
        <v>47</v>
      </c>
      <c r="K19" s="2">
        <v>1</v>
      </c>
      <c r="L19" s="2">
        <v>2</v>
      </c>
    </row>
    <row r="20" spans="1:12" ht="14.25" customHeight="1" x14ac:dyDescent="0.25">
      <c r="A20" s="3">
        <v>44718</v>
      </c>
      <c r="B20" s="2" t="s">
        <v>11</v>
      </c>
      <c r="C20" s="2">
        <v>180</v>
      </c>
      <c r="I20" s="2">
        <v>100</v>
      </c>
      <c r="J20" s="2" t="s">
        <v>51</v>
      </c>
      <c r="K20" s="2">
        <v>0</v>
      </c>
      <c r="L20" s="2">
        <v>2</v>
      </c>
    </row>
    <row r="21" spans="1:12" ht="14.25" customHeight="1" x14ac:dyDescent="0.25">
      <c r="A21" s="3">
        <v>44718</v>
      </c>
      <c r="B21" s="2" t="s">
        <v>11</v>
      </c>
      <c r="C21" s="2">
        <v>225</v>
      </c>
      <c r="D21" s="2" t="s">
        <v>52</v>
      </c>
      <c r="E21" s="2" t="s">
        <v>48</v>
      </c>
      <c r="F21" s="2" t="s">
        <v>48</v>
      </c>
      <c r="G21" s="2" t="s">
        <v>48</v>
      </c>
      <c r="H21" s="2" t="s">
        <v>48</v>
      </c>
      <c r="I21" s="2">
        <v>100</v>
      </c>
      <c r="J21" s="2" t="s">
        <v>49</v>
      </c>
      <c r="K21" s="2">
        <v>1</v>
      </c>
      <c r="L21" s="2">
        <v>2</v>
      </c>
    </row>
    <row r="22" spans="1:12" ht="14.25" customHeight="1" x14ac:dyDescent="0.25">
      <c r="A22" s="3">
        <v>44718</v>
      </c>
      <c r="B22" s="2" t="s">
        <v>11</v>
      </c>
      <c r="C22" s="2">
        <v>270</v>
      </c>
      <c r="I22" s="2">
        <v>100</v>
      </c>
      <c r="J22" s="2" t="s">
        <v>49</v>
      </c>
      <c r="K22" s="2">
        <v>0</v>
      </c>
      <c r="L22" s="2">
        <v>2</v>
      </c>
    </row>
    <row r="23" spans="1:12" ht="14.25" customHeight="1" x14ac:dyDescent="0.25">
      <c r="A23" s="3">
        <v>44718</v>
      </c>
      <c r="B23" s="2" t="s">
        <v>11</v>
      </c>
      <c r="C23" s="2">
        <v>315</v>
      </c>
      <c r="D23" s="2" t="s">
        <v>52</v>
      </c>
      <c r="E23" s="2" t="s">
        <v>46</v>
      </c>
      <c r="F23" s="2">
        <v>40</v>
      </c>
      <c r="G23" s="2">
        <v>40.741430000000001</v>
      </c>
      <c r="H23" s="2">
        <v>-98.579179999999994</v>
      </c>
      <c r="I23" s="2">
        <v>100</v>
      </c>
      <c r="J23" s="2" t="s">
        <v>49</v>
      </c>
      <c r="K23" s="2">
        <v>1</v>
      </c>
      <c r="L23" s="2">
        <v>2</v>
      </c>
    </row>
    <row r="24" spans="1:12" ht="14.25" customHeight="1" x14ac:dyDescent="0.25">
      <c r="A24" s="3">
        <v>44718</v>
      </c>
      <c r="B24" s="2" t="s">
        <v>11</v>
      </c>
      <c r="C24" s="2">
        <v>0</v>
      </c>
      <c r="I24" s="2">
        <v>100</v>
      </c>
      <c r="J24" s="2" t="s">
        <v>49</v>
      </c>
      <c r="K24" s="2">
        <v>0</v>
      </c>
      <c r="L24" s="2">
        <v>2</v>
      </c>
    </row>
    <row r="25" spans="1:12" ht="14.25" customHeight="1" x14ac:dyDescent="0.25">
      <c r="A25" s="3">
        <v>44718</v>
      </c>
      <c r="B25" s="2" t="s">
        <v>11</v>
      </c>
      <c r="C25" s="2">
        <v>45</v>
      </c>
      <c r="D25" s="2" t="s">
        <v>52</v>
      </c>
      <c r="E25" s="2" t="s">
        <v>48</v>
      </c>
      <c r="F25" s="2" t="s">
        <v>48</v>
      </c>
      <c r="G25" s="2" t="s">
        <v>48</v>
      </c>
      <c r="H25" s="2" t="s">
        <v>48</v>
      </c>
      <c r="I25" s="2">
        <v>100</v>
      </c>
      <c r="J25" s="2" t="s">
        <v>51</v>
      </c>
      <c r="K25" s="2">
        <v>1</v>
      </c>
      <c r="L25" s="2">
        <v>2</v>
      </c>
    </row>
    <row r="26" spans="1:12" ht="14.25" customHeight="1" x14ac:dyDescent="0.25">
      <c r="A26" s="3">
        <v>44725</v>
      </c>
      <c r="B26" s="2" t="s">
        <v>12</v>
      </c>
      <c r="C26" s="2">
        <v>10</v>
      </c>
      <c r="D26" s="2" t="s">
        <v>45</v>
      </c>
      <c r="E26" s="2" t="s">
        <v>46</v>
      </c>
      <c r="F26" s="2">
        <v>22</v>
      </c>
      <c r="G26" s="2">
        <v>40.743659999999998</v>
      </c>
      <c r="H26" s="2">
        <v>-98.577380000000005</v>
      </c>
      <c r="I26" s="2">
        <v>100</v>
      </c>
      <c r="J26" s="2" t="s">
        <v>49</v>
      </c>
      <c r="K26" s="2">
        <v>1</v>
      </c>
      <c r="L26" s="2">
        <v>3</v>
      </c>
    </row>
    <row r="27" spans="1:12" ht="14.25" customHeight="1" x14ac:dyDescent="0.25">
      <c r="A27" s="3">
        <v>44725</v>
      </c>
      <c r="B27" s="2" t="s">
        <v>12</v>
      </c>
      <c r="C27" s="2">
        <v>55</v>
      </c>
      <c r="I27" s="2">
        <v>100</v>
      </c>
      <c r="J27" s="2" t="s">
        <v>49</v>
      </c>
      <c r="K27" s="2">
        <v>0</v>
      </c>
      <c r="L27" s="2">
        <v>3</v>
      </c>
    </row>
    <row r="28" spans="1:12" ht="14.25" customHeight="1" x14ac:dyDescent="0.25">
      <c r="A28" s="3">
        <v>44725</v>
      </c>
      <c r="B28" s="2" t="s">
        <v>12</v>
      </c>
      <c r="C28" s="2">
        <v>100</v>
      </c>
      <c r="D28" s="2" t="s">
        <v>45</v>
      </c>
      <c r="E28" s="2" t="s">
        <v>46</v>
      </c>
      <c r="F28" s="2">
        <v>15</v>
      </c>
      <c r="G28" s="2">
        <v>40.743389999999998</v>
      </c>
      <c r="H28" s="2">
        <v>-98.57732</v>
      </c>
      <c r="I28" s="2">
        <v>100</v>
      </c>
      <c r="J28" s="2" t="s">
        <v>49</v>
      </c>
      <c r="K28" s="2">
        <v>1</v>
      </c>
      <c r="L28" s="2">
        <v>3</v>
      </c>
    </row>
    <row r="29" spans="1:12" ht="14.25" customHeight="1" x14ac:dyDescent="0.25">
      <c r="A29" s="3">
        <v>44725</v>
      </c>
      <c r="B29" s="2" t="s">
        <v>12</v>
      </c>
      <c r="C29" s="2">
        <v>145</v>
      </c>
      <c r="I29" s="2">
        <v>100</v>
      </c>
      <c r="J29" s="2" t="s">
        <v>49</v>
      </c>
      <c r="K29" s="2">
        <v>0</v>
      </c>
      <c r="L29" s="2">
        <v>3</v>
      </c>
    </row>
    <row r="30" spans="1:12" ht="14.25" customHeight="1" x14ac:dyDescent="0.25">
      <c r="A30" s="3">
        <v>44725</v>
      </c>
      <c r="B30" s="2" t="s">
        <v>12</v>
      </c>
      <c r="C30" s="2">
        <v>190</v>
      </c>
      <c r="D30" s="2" t="s">
        <v>45</v>
      </c>
      <c r="E30" s="2" t="s">
        <v>46</v>
      </c>
      <c r="F30" s="2">
        <v>11</v>
      </c>
      <c r="G30" s="2">
        <v>40.74277</v>
      </c>
      <c r="H30" s="2">
        <v>-98.578389999999999</v>
      </c>
      <c r="I30" s="2">
        <v>100</v>
      </c>
      <c r="J30" s="2" t="s">
        <v>54</v>
      </c>
      <c r="K30" s="2">
        <v>1</v>
      </c>
      <c r="L30" s="2">
        <v>3</v>
      </c>
    </row>
    <row r="31" spans="1:12" ht="14.25" customHeight="1" x14ac:dyDescent="0.25">
      <c r="A31" s="3">
        <v>44725</v>
      </c>
      <c r="B31" s="2" t="s">
        <v>12</v>
      </c>
      <c r="C31" s="2">
        <v>235</v>
      </c>
      <c r="I31" s="2">
        <v>100</v>
      </c>
      <c r="J31" s="2" t="s">
        <v>49</v>
      </c>
      <c r="K31" s="2">
        <v>0</v>
      </c>
      <c r="L31" s="2">
        <v>3</v>
      </c>
    </row>
    <row r="32" spans="1:12" ht="14.25" customHeight="1" x14ac:dyDescent="0.25">
      <c r="A32" s="3">
        <v>44725</v>
      </c>
      <c r="B32" s="2" t="s">
        <v>12</v>
      </c>
      <c r="C32" s="2">
        <v>280</v>
      </c>
      <c r="D32" s="2" t="s">
        <v>45</v>
      </c>
      <c r="E32" s="2" t="s">
        <v>46</v>
      </c>
      <c r="F32" s="2">
        <v>1</v>
      </c>
      <c r="G32" s="2">
        <v>40.742910000000002</v>
      </c>
      <c r="H32" s="2">
        <v>-98.578450000000004</v>
      </c>
      <c r="I32" s="2">
        <v>100</v>
      </c>
      <c r="J32" s="2" t="s">
        <v>49</v>
      </c>
      <c r="K32" s="2">
        <v>1</v>
      </c>
      <c r="L32" s="2">
        <v>3</v>
      </c>
    </row>
    <row r="33" spans="1:12" ht="14.25" customHeight="1" x14ac:dyDescent="0.25">
      <c r="A33" s="3">
        <v>44725</v>
      </c>
      <c r="B33" s="2" t="s">
        <v>12</v>
      </c>
      <c r="C33" s="2">
        <v>325</v>
      </c>
      <c r="I33" s="2">
        <v>100</v>
      </c>
      <c r="J33" s="2" t="s">
        <v>49</v>
      </c>
      <c r="K33" s="2">
        <v>0</v>
      </c>
      <c r="L33" s="2">
        <v>3</v>
      </c>
    </row>
    <row r="34" spans="1:12" ht="14.25" customHeight="1" x14ac:dyDescent="0.25">
      <c r="A34" s="3">
        <v>44726</v>
      </c>
      <c r="B34" s="2" t="s">
        <v>13</v>
      </c>
      <c r="C34" s="2">
        <v>174</v>
      </c>
      <c r="I34" s="2">
        <v>100</v>
      </c>
      <c r="J34" s="2" t="s">
        <v>49</v>
      </c>
      <c r="K34" s="2">
        <v>0</v>
      </c>
      <c r="L34" s="2">
        <v>0</v>
      </c>
    </row>
    <row r="35" spans="1:12" ht="14.25" customHeight="1" x14ac:dyDescent="0.25">
      <c r="A35" s="3">
        <v>44726</v>
      </c>
      <c r="B35" s="2" t="s">
        <v>13</v>
      </c>
      <c r="C35" s="2">
        <v>219</v>
      </c>
      <c r="D35" s="2" t="s">
        <v>45</v>
      </c>
      <c r="E35" s="2" t="s">
        <v>48</v>
      </c>
      <c r="F35" s="2" t="s">
        <v>48</v>
      </c>
      <c r="G35" s="2" t="s">
        <v>48</v>
      </c>
      <c r="H35" s="2" t="s">
        <v>48</v>
      </c>
      <c r="I35" s="2">
        <v>100</v>
      </c>
      <c r="J35" s="2" t="s">
        <v>47</v>
      </c>
      <c r="K35" s="2">
        <v>1</v>
      </c>
      <c r="L35" s="2">
        <v>0</v>
      </c>
    </row>
    <row r="36" spans="1:12" ht="14.25" customHeight="1" x14ac:dyDescent="0.25">
      <c r="A36" s="3">
        <v>44726</v>
      </c>
      <c r="B36" s="2" t="s">
        <v>13</v>
      </c>
      <c r="C36" s="2">
        <v>264</v>
      </c>
      <c r="I36" s="2">
        <v>100</v>
      </c>
      <c r="J36" s="2" t="s">
        <v>47</v>
      </c>
      <c r="K36" s="2">
        <v>0</v>
      </c>
      <c r="L36" s="2">
        <v>0</v>
      </c>
    </row>
    <row r="37" spans="1:12" ht="14.25" customHeight="1" x14ac:dyDescent="0.25">
      <c r="A37" s="3">
        <v>44726</v>
      </c>
      <c r="B37" s="2" t="s">
        <v>13</v>
      </c>
      <c r="C37" s="2">
        <v>309</v>
      </c>
      <c r="D37" s="2" t="s">
        <v>45</v>
      </c>
      <c r="E37" s="2" t="s">
        <v>48</v>
      </c>
      <c r="F37" s="2" t="s">
        <v>48</v>
      </c>
      <c r="G37" s="2" t="s">
        <v>48</v>
      </c>
      <c r="H37" s="2" t="s">
        <v>48</v>
      </c>
      <c r="I37" s="2">
        <v>100</v>
      </c>
      <c r="J37" s="2" t="s">
        <v>47</v>
      </c>
      <c r="K37" s="2">
        <v>1</v>
      </c>
      <c r="L37" s="2">
        <v>0</v>
      </c>
    </row>
    <row r="38" spans="1:12" ht="14.25" customHeight="1" x14ac:dyDescent="0.25">
      <c r="A38" s="3">
        <v>44726</v>
      </c>
      <c r="B38" s="2" t="s">
        <v>13</v>
      </c>
      <c r="C38" s="2">
        <v>354</v>
      </c>
      <c r="I38" s="2">
        <v>100</v>
      </c>
      <c r="J38" s="2" t="s">
        <v>47</v>
      </c>
      <c r="K38" s="2">
        <v>0</v>
      </c>
      <c r="L38" s="2">
        <v>0</v>
      </c>
    </row>
    <row r="39" spans="1:12" ht="14.25" customHeight="1" x14ac:dyDescent="0.25">
      <c r="A39" s="3">
        <v>44726</v>
      </c>
      <c r="B39" s="2" t="s">
        <v>13</v>
      </c>
      <c r="C39" s="2">
        <v>39</v>
      </c>
      <c r="D39" s="2" t="s">
        <v>46</v>
      </c>
      <c r="E39" s="2" t="s">
        <v>45</v>
      </c>
      <c r="F39" s="2">
        <v>33</v>
      </c>
      <c r="G39" s="2">
        <v>40.686619999999998</v>
      </c>
      <c r="H39" s="2">
        <v>-98.445210000000003</v>
      </c>
      <c r="I39" s="2">
        <v>100</v>
      </c>
      <c r="J39" s="2" t="s">
        <v>49</v>
      </c>
      <c r="K39" s="2">
        <v>1</v>
      </c>
      <c r="L39" s="2">
        <v>0</v>
      </c>
    </row>
    <row r="40" spans="1:12" ht="14.25" customHeight="1" x14ac:dyDescent="0.25">
      <c r="A40" s="3">
        <v>44726</v>
      </c>
      <c r="B40" s="2" t="s">
        <v>13</v>
      </c>
      <c r="C40" s="2">
        <v>84</v>
      </c>
      <c r="I40" s="2">
        <v>100</v>
      </c>
      <c r="J40" s="2" t="s">
        <v>55</v>
      </c>
      <c r="K40" s="2">
        <v>0</v>
      </c>
      <c r="L40" s="2">
        <v>0</v>
      </c>
    </row>
    <row r="41" spans="1:12" ht="14.25" customHeight="1" x14ac:dyDescent="0.25">
      <c r="A41" s="3">
        <v>44726</v>
      </c>
      <c r="B41" s="2" t="s">
        <v>13</v>
      </c>
      <c r="C41" s="2">
        <v>129</v>
      </c>
      <c r="D41" s="2" t="s">
        <v>46</v>
      </c>
      <c r="E41" s="2" t="s">
        <v>56</v>
      </c>
      <c r="F41" s="2">
        <v>35</v>
      </c>
      <c r="G41" s="2">
        <v>40.686219999999999</v>
      </c>
      <c r="H41" s="2">
        <v>-98.445210000000003</v>
      </c>
      <c r="I41" s="2">
        <v>100</v>
      </c>
      <c r="J41" s="2" t="s">
        <v>47</v>
      </c>
      <c r="K41" s="2">
        <v>1</v>
      </c>
      <c r="L41" s="2">
        <v>0</v>
      </c>
    </row>
    <row r="42" spans="1:12" ht="14.25" customHeight="1" x14ac:dyDescent="0.25">
      <c r="A42" s="3">
        <v>44726</v>
      </c>
      <c r="B42" s="2" t="s">
        <v>14</v>
      </c>
      <c r="C42" s="2">
        <v>288</v>
      </c>
      <c r="D42" s="2" t="s">
        <v>45</v>
      </c>
      <c r="E42" s="2" t="s">
        <v>48</v>
      </c>
      <c r="F42" s="2" t="s">
        <v>48</v>
      </c>
      <c r="G42" s="2" t="s">
        <v>48</v>
      </c>
      <c r="H42" s="2" t="s">
        <v>48</v>
      </c>
      <c r="I42" s="2">
        <v>100</v>
      </c>
      <c r="J42" s="2" t="s">
        <v>51</v>
      </c>
      <c r="K42" s="2">
        <v>1</v>
      </c>
      <c r="L42" s="2">
        <v>0</v>
      </c>
    </row>
    <row r="43" spans="1:12" ht="14.25" customHeight="1" x14ac:dyDescent="0.25">
      <c r="A43" s="3">
        <v>44726</v>
      </c>
      <c r="B43" s="2" t="s">
        <v>14</v>
      </c>
      <c r="C43" s="2">
        <v>333</v>
      </c>
      <c r="I43" s="2">
        <v>100</v>
      </c>
      <c r="J43" s="2" t="s">
        <v>47</v>
      </c>
      <c r="K43" s="2">
        <v>0</v>
      </c>
      <c r="L43" s="2">
        <v>0</v>
      </c>
    </row>
    <row r="44" spans="1:12" ht="14.25" customHeight="1" x14ac:dyDescent="0.25">
      <c r="A44" s="3">
        <v>44726</v>
      </c>
      <c r="B44" s="2" t="s">
        <v>14</v>
      </c>
      <c r="C44" s="2">
        <v>18</v>
      </c>
      <c r="D44" s="2" t="s">
        <v>45</v>
      </c>
      <c r="E44" s="2" t="s">
        <v>48</v>
      </c>
      <c r="F44" s="2" t="s">
        <v>48</v>
      </c>
      <c r="G44" s="2" t="s">
        <v>48</v>
      </c>
      <c r="H44" s="2" t="s">
        <v>48</v>
      </c>
      <c r="I44" s="2">
        <v>100</v>
      </c>
      <c r="J44" s="2" t="s">
        <v>47</v>
      </c>
      <c r="K44" s="2">
        <v>1</v>
      </c>
      <c r="L44" s="2">
        <v>0</v>
      </c>
    </row>
    <row r="45" spans="1:12" ht="14.25" customHeight="1" x14ac:dyDescent="0.25">
      <c r="A45" s="3">
        <v>44726</v>
      </c>
      <c r="B45" s="2" t="s">
        <v>14</v>
      </c>
      <c r="C45" s="2">
        <v>63</v>
      </c>
      <c r="I45" s="2">
        <v>100</v>
      </c>
      <c r="J45" s="2" t="s">
        <v>47</v>
      </c>
      <c r="K45" s="2">
        <v>0</v>
      </c>
      <c r="L45" s="2">
        <v>0</v>
      </c>
    </row>
    <row r="46" spans="1:12" ht="14.25" customHeight="1" x14ac:dyDescent="0.25">
      <c r="A46" s="3">
        <v>44726</v>
      </c>
      <c r="B46" s="2" t="s">
        <v>14</v>
      </c>
      <c r="C46" s="2">
        <v>108</v>
      </c>
      <c r="D46" s="2" t="s">
        <v>45</v>
      </c>
      <c r="E46" s="2" t="s">
        <v>48</v>
      </c>
      <c r="F46" s="2" t="s">
        <v>48</v>
      </c>
      <c r="G46" s="2" t="s">
        <v>48</v>
      </c>
      <c r="H46" s="2" t="s">
        <v>48</v>
      </c>
      <c r="I46" s="2">
        <v>100</v>
      </c>
      <c r="J46" s="2" t="s">
        <v>47</v>
      </c>
      <c r="K46" s="2">
        <v>1</v>
      </c>
      <c r="L46" s="2">
        <v>0</v>
      </c>
    </row>
    <row r="47" spans="1:12" ht="14.25" customHeight="1" x14ac:dyDescent="0.25">
      <c r="A47" s="3">
        <v>44726</v>
      </c>
      <c r="B47" s="2" t="s">
        <v>14</v>
      </c>
      <c r="C47" s="2">
        <v>153</v>
      </c>
      <c r="I47" s="2">
        <v>100</v>
      </c>
      <c r="J47" s="2" t="s">
        <v>49</v>
      </c>
      <c r="K47" s="2">
        <v>0</v>
      </c>
      <c r="L47" s="2">
        <v>0</v>
      </c>
    </row>
    <row r="48" spans="1:12" ht="14.25" customHeight="1" x14ac:dyDescent="0.25">
      <c r="A48" s="3">
        <v>44726</v>
      </c>
      <c r="B48" s="2" t="s">
        <v>14</v>
      </c>
      <c r="C48" s="2">
        <v>198</v>
      </c>
      <c r="D48" s="2" t="s">
        <v>45</v>
      </c>
      <c r="E48" s="2" t="s">
        <v>48</v>
      </c>
      <c r="F48" s="2" t="s">
        <v>48</v>
      </c>
      <c r="G48" s="2" t="s">
        <v>48</v>
      </c>
      <c r="H48" s="2" t="s">
        <v>48</v>
      </c>
      <c r="I48" s="2">
        <v>100</v>
      </c>
      <c r="J48" s="2" t="s">
        <v>47</v>
      </c>
      <c r="K48" s="2">
        <v>1</v>
      </c>
      <c r="L48" s="2">
        <v>0</v>
      </c>
    </row>
    <row r="49" spans="1:12" ht="14.25" customHeight="1" x14ac:dyDescent="0.25">
      <c r="A49" s="3">
        <v>44726</v>
      </c>
      <c r="B49" s="2" t="s">
        <v>14</v>
      </c>
      <c r="C49" s="2">
        <v>293</v>
      </c>
      <c r="I49" s="2">
        <v>100</v>
      </c>
      <c r="J49" s="2" t="s">
        <v>49</v>
      </c>
      <c r="K49" s="2">
        <v>0</v>
      </c>
      <c r="L49" s="2">
        <v>0</v>
      </c>
    </row>
    <row r="50" spans="1:12" ht="14.25" customHeight="1" x14ac:dyDescent="0.25">
      <c r="A50" s="3">
        <v>44733</v>
      </c>
      <c r="B50" s="2" t="s">
        <v>16</v>
      </c>
      <c r="C50" s="2">
        <v>1</v>
      </c>
      <c r="D50" s="2" t="s">
        <v>46</v>
      </c>
      <c r="E50" s="2" t="s">
        <v>45</v>
      </c>
      <c r="F50" s="2">
        <v>33</v>
      </c>
      <c r="G50" s="2">
        <v>40.76005</v>
      </c>
      <c r="H50" s="2">
        <v>-98.537239999999997</v>
      </c>
      <c r="I50" s="2">
        <v>100</v>
      </c>
      <c r="J50" s="2" t="s">
        <v>49</v>
      </c>
      <c r="K50" s="2">
        <v>1</v>
      </c>
      <c r="L50" s="2">
        <v>4</v>
      </c>
    </row>
    <row r="51" spans="1:12" ht="14.25" customHeight="1" x14ac:dyDescent="0.25">
      <c r="A51" s="3">
        <v>44733</v>
      </c>
      <c r="B51" s="2" t="s">
        <v>16</v>
      </c>
      <c r="C51" s="2">
        <v>46</v>
      </c>
      <c r="I51" s="2">
        <v>100</v>
      </c>
      <c r="J51" s="2" t="s">
        <v>50</v>
      </c>
      <c r="K51" s="2">
        <v>0</v>
      </c>
      <c r="L51" s="2">
        <v>4</v>
      </c>
    </row>
    <row r="52" spans="1:12" ht="14.25" customHeight="1" x14ac:dyDescent="0.25">
      <c r="A52" s="3">
        <v>44733</v>
      </c>
      <c r="B52" s="2" t="s">
        <v>16</v>
      </c>
      <c r="C52" s="2">
        <v>91</v>
      </c>
      <c r="D52" s="2" t="s">
        <v>46</v>
      </c>
      <c r="E52" s="2" t="s">
        <v>48</v>
      </c>
      <c r="F52" s="2" t="s">
        <v>48</v>
      </c>
      <c r="G52" s="2" t="s">
        <v>48</v>
      </c>
      <c r="H52" s="2" t="s">
        <v>48</v>
      </c>
      <c r="I52" s="2">
        <v>100</v>
      </c>
      <c r="J52" s="2" t="s">
        <v>57</v>
      </c>
      <c r="K52" s="2">
        <v>1</v>
      </c>
      <c r="L52" s="2">
        <v>4</v>
      </c>
    </row>
    <row r="53" spans="1:12" ht="14.25" customHeight="1" x14ac:dyDescent="0.25">
      <c r="A53" s="3">
        <v>44733</v>
      </c>
      <c r="B53" s="2" t="s">
        <v>16</v>
      </c>
      <c r="C53" s="2">
        <v>136</v>
      </c>
      <c r="I53" s="2">
        <v>100</v>
      </c>
      <c r="J53" s="2" t="s">
        <v>57</v>
      </c>
      <c r="K53" s="2">
        <v>0</v>
      </c>
      <c r="L53" s="2">
        <v>4</v>
      </c>
    </row>
    <row r="54" spans="1:12" ht="14.25" customHeight="1" x14ac:dyDescent="0.25">
      <c r="A54" s="3">
        <v>44733</v>
      </c>
      <c r="B54" s="2" t="s">
        <v>16</v>
      </c>
      <c r="C54" s="2">
        <v>316</v>
      </c>
      <c r="I54" s="2">
        <v>100</v>
      </c>
      <c r="J54" s="2" t="s">
        <v>50</v>
      </c>
      <c r="K54" s="2">
        <v>0</v>
      </c>
      <c r="L54" s="2">
        <v>4</v>
      </c>
    </row>
    <row r="55" spans="1:12" ht="14.25" customHeight="1" x14ac:dyDescent="0.25">
      <c r="A55" s="3">
        <v>44733</v>
      </c>
      <c r="B55" s="2" t="s">
        <v>16</v>
      </c>
      <c r="C55" s="2">
        <v>271</v>
      </c>
      <c r="D55" s="2" t="s">
        <v>45</v>
      </c>
      <c r="E55" s="2" t="s">
        <v>48</v>
      </c>
      <c r="F55" s="2" t="s">
        <v>48</v>
      </c>
      <c r="G55" s="2" t="s">
        <v>48</v>
      </c>
      <c r="H55" s="2" t="s">
        <v>48</v>
      </c>
      <c r="I55" s="2">
        <v>100</v>
      </c>
      <c r="J55" s="2" t="s">
        <v>49</v>
      </c>
      <c r="K55" s="2">
        <v>1</v>
      </c>
      <c r="L55" s="2">
        <v>4</v>
      </c>
    </row>
    <row r="56" spans="1:12" ht="14.25" customHeight="1" x14ac:dyDescent="0.25">
      <c r="A56" s="3">
        <v>44733</v>
      </c>
      <c r="B56" s="2" t="s">
        <v>16</v>
      </c>
      <c r="C56" s="2">
        <v>226</v>
      </c>
      <c r="I56" s="2">
        <v>100</v>
      </c>
      <c r="J56" s="2" t="s">
        <v>58</v>
      </c>
      <c r="K56" s="2">
        <v>0</v>
      </c>
      <c r="L56" s="2">
        <v>4</v>
      </c>
    </row>
    <row r="57" spans="1:12" ht="14.25" customHeight="1" x14ac:dyDescent="0.25">
      <c r="A57" s="3">
        <v>44733</v>
      </c>
      <c r="B57" s="2" t="s">
        <v>16</v>
      </c>
      <c r="C57" s="2">
        <v>181</v>
      </c>
      <c r="D57" s="2" t="s">
        <v>45</v>
      </c>
      <c r="E57" s="2" t="s">
        <v>46</v>
      </c>
      <c r="F57" s="2">
        <v>20</v>
      </c>
      <c r="G57" s="2">
        <v>40.75909</v>
      </c>
      <c r="H57" s="2">
        <v>-98.538259999999994</v>
      </c>
      <c r="I57" s="2">
        <v>100</v>
      </c>
      <c r="J57" s="2" t="s">
        <v>50</v>
      </c>
      <c r="K57" s="2">
        <v>1</v>
      </c>
      <c r="L57" s="2">
        <v>4</v>
      </c>
    </row>
    <row r="58" spans="1:12" ht="14.25" customHeight="1" x14ac:dyDescent="0.25">
      <c r="A58" s="3">
        <v>44733</v>
      </c>
      <c r="B58" s="2" t="s">
        <v>17</v>
      </c>
      <c r="C58" s="2">
        <v>134</v>
      </c>
      <c r="I58" s="2">
        <v>100</v>
      </c>
      <c r="J58" s="2" t="s">
        <v>55</v>
      </c>
      <c r="K58" s="2">
        <v>0</v>
      </c>
      <c r="L58" s="2">
        <v>1</v>
      </c>
    </row>
    <row r="59" spans="1:12" ht="14.25" customHeight="1" x14ac:dyDescent="0.25">
      <c r="A59" s="3">
        <v>44733</v>
      </c>
      <c r="B59" s="2" t="s">
        <v>17</v>
      </c>
      <c r="C59" s="2">
        <v>179</v>
      </c>
      <c r="D59" s="2" t="s">
        <v>46</v>
      </c>
      <c r="E59" s="2" t="s">
        <v>48</v>
      </c>
      <c r="F59" s="2" t="s">
        <v>48</v>
      </c>
      <c r="G59" s="2" t="s">
        <v>48</v>
      </c>
      <c r="H59" s="2" t="s">
        <v>48</v>
      </c>
      <c r="I59" s="2">
        <v>100</v>
      </c>
      <c r="J59" s="2" t="s">
        <v>55</v>
      </c>
      <c r="K59" s="2">
        <v>1</v>
      </c>
      <c r="L59" s="2">
        <v>1</v>
      </c>
    </row>
    <row r="60" spans="1:12" ht="14.25" customHeight="1" x14ac:dyDescent="0.25">
      <c r="A60" s="3">
        <v>44733</v>
      </c>
      <c r="B60" s="2" t="s">
        <v>17</v>
      </c>
      <c r="C60" s="2">
        <v>224</v>
      </c>
      <c r="I60" s="2">
        <v>100</v>
      </c>
      <c r="J60" s="2" t="s">
        <v>55</v>
      </c>
      <c r="K60" s="2">
        <v>0</v>
      </c>
      <c r="L60" s="2">
        <v>1</v>
      </c>
    </row>
    <row r="61" spans="1:12" ht="14.25" customHeight="1" x14ac:dyDescent="0.25">
      <c r="A61" s="3">
        <v>44733</v>
      </c>
      <c r="B61" s="2" t="s">
        <v>17</v>
      </c>
      <c r="C61" s="2">
        <v>269</v>
      </c>
      <c r="D61" s="2" t="s">
        <v>46</v>
      </c>
      <c r="E61" s="2" t="s">
        <v>48</v>
      </c>
      <c r="F61" s="2" t="s">
        <v>48</v>
      </c>
      <c r="G61" s="2" t="s">
        <v>48</v>
      </c>
      <c r="H61" s="2" t="s">
        <v>48</v>
      </c>
      <c r="I61" s="2">
        <v>100</v>
      </c>
      <c r="J61" s="2" t="s">
        <v>55</v>
      </c>
      <c r="K61" s="2">
        <v>1</v>
      </c>
      <c r="L61" s="2">
        <v>1</v>
      </c>
    </row>
    <row r="62" spans="1:12" ht="14.25" customHeight="1" x14ac:dyDescent="0.25">
      <c r="A62" s="3">
        <v>44733</v>
      </c>
      <c r="B62" s="2" t="s">
        <v>17</v>
      </c>
      <c r="C62" s="2">
        <v>314</v>
      </c>
      <c r="I62" s="2">
        <v>100</v>
      </c>
      <c r="J62" s="2" t="s">
        <v>55</v>
      </c>
      <c r="K62" s="2">
        <v>0</v>
      </c>
      <c r="L62" s="2">
        <v>1</v>
      </c>
    </row>
    <row r="63" spans="1:12" ht="14.25" customHeight="1" x14ac:dyDescent="0.25">
      <c r="A63" s="3">
        <v>44733</v>
      </c>
      <c r="B63" s="2" t="s">
        <v>17</v>
      </c>
      <c r="C63" s="2">
        <v>359</v>
      </c>
      <c r="D63" s="2" t="s">
        <v>46</v>
      </c>
      <c r="E63" s="2" t="s">
        <v>48</v>
      </c>
      <c r="F63" s="2" t="s">
        <v>48</v>
      </c>
      <c r="G63" s="2" t="s">
        <v>48</v>
      </c>
      <c r="H63" s="2" t="s">
        <v>48</v>
      </c>
      <c r="I63" s="2">
        <v>100</v>
      </c>
      <c r="J63" s="2" t="s">
        <v>59</v>
      </c>
      <c r="K63" s="2">
        <v>1</v>
      </c>
      <c r="L63" s="2">
        <v>1</v>
      </c>
    </row>
    <row r="64" spans="1:12" ht="14.25" customHeight="1" x14ac:dyDescent="0.25">
      <c r="A64" s="3">
        <v>44733</v>
      </c>
      <c r="B64" s="2" t="s">
        <v>17</v>
      </c>
      <c r="C64" s="2">
        <v>44</v>
      </c>
      <c r="I64" s="2">
        <v>100</v>
      </c>
      <c r="J64" s="2" t="s">
        <v>55</v>
      </c>
      <c r="K64" s="2">
        <v>0</v>
      </c>
      <c r="L64" s="2">
        <v>1</v>
      </c>
    </row>
    <row r="65" spans="1:12" ht="14.25" customHeight="1" x14ac:dyDescent="0.25">
      <c r="A65" s="3">
        <v>44733</v>
      </c>
      <c r="B65" s="2" t="s">
        <v>17</v>
      </c>
      <c r="C65" s="2">
        <v>89</v>
      </c>
      <c r="D65" s="2" t="s">
        <v>46</v>
      </c>
      <c r="E65" s="2" t="s">
        <v>48</v>
      </c>
      <c r="F65" s="2" t="s">
        <v>48</v>
      </c>
      <c r="G65" s="2" t="s">
        <v>48</v>
      </c>
      <c r="H65" s="2" t="s">
        <v>48</v>
      </c>
      <c r="I65" s="2">
        <v>100</v>
      </c>
      <c r="J65" s="2" t="s">
        <v>55</v>
      </c>
      <c r="K65" s="2">
        <v>1</v>
      </c>
      <c r="L65" s="2">
        <v>1</v>
      </c>
    </row>
    <row r="66" spans="1:12" ht="14.25" customHeight="1" x14ac:dyDescent="0.25">
      <c r="A66" s="3">
        <v>44739</v>
      </c>
      <c r="B66" s="2" t="s">
        <v>15</v>
      </c>
      <c r="C66" s="2">
        <v>301</v>
      </c>
      <c r="D66" s="2"/>
      <c r="E66" s="2"/>
      <c r="F66" s="2"/>
      <c r="G66" s="2"/>
      <c r="H66" s="2"/>
      <c r="I66" s="2">
        <v>100</v>
      </c>
      <c r="J66" s="2" t="s">
        <v>47</v>
      </c>
      <c r="K66" s="2">
        <v>0</v>
      </c>
      <c r="L66" s="2">
        <v>2</v>
      </c>
    </row>
    <row r="67" spans="1:12" ht="14.25" customHeight="1" x14ac:dyDescent="0.25">
      <c r="A67" s="3">
        <v>44739</v>
      </c>
      <c r="B67" s="2" t="s">
        <v>15</v>
      </c>
      <c r="C67" s="2">
        <v>346</v>
      </c>
      <c r="D67" s="2" t="s">
        <v>60</v>
      </c>
      <c r="E67" s="2" t="s">
        <v>45</v>
      </c>
      <c r="F67" s="2">
        <v>82</v>
      </c>
      <c r="G67" s="2">
        <v>40.795189999999998</v>
      </c>
      <c r="H67" s="2">
        <v>-98.453829999999996</v>
      </c>
      <c r="I67" s="2">
        <v>100</v>
      </c>
      <c r="J67" s="2" t="s">
        <v>47</v>
      </c>
      <c r="K67" s="2">
        <v>1</v>
      </c>
      <c r="L67" s="2">
        <v>2</v>
      </c>
    </row>
    <row r="68" spans="1:12" ht="14.25" customHeight="1" x14ac:dyDescent="0.25">
      <c r="A68" s="3">
        <v>44739</v>
      </c>
      <c r="B68" s="2" t="s">
        <v>15</v>
      </c>
      <c r="C68" s="2">
        <v>31</v>
      </c>
      <c r="D68" s="2"/>
      <c r="E68" s="2"/>
      <c r="F68" s="2"/>
      <c r="G68" s="2"/>
      <c r="H68" s="2"/>
      <c r="I68" s="2">
        <v>100</v>
      </c>
      <c r="J68" s="2" t="s">
        <v>50</v>
      </c>
      <c r="K68" s="2">
        <v>0</v>
      </c>
      <c r="L68" s="2">
        <v>2</v>
      </c>
    </row>
    <row r="69" spans="1:12" ht="14.25" customHeight="1" x14ac:dyDescent="0.25">
      <c r="A69" s="3">
        <v>44739</v>
      </c>
      <c r="B69" s="2" t="s">
        <v>15</v>
      </c>
      <c r="C69" s="2">
        <v>76</v>
      </c>
      <c r="D69" s="2" t="s">
        <v>46</v>
      </c>
      <c r="E69" s="2" t="s">
        <v>45</v>
      </c>
      <c r="F69" s="2">
        <v>50</v>
      </c>
      <c r="G69" s="2">
        <v>40.793930000000003</v>
      </c>
      <c r="H69" s="2">
        <v>-98.452190000000002</v>
      </c>
      <c r="I69" s="2">
        <v>100</v>
      </c>
      <c r="J69" s="2" t="s">
        <v>50</v>
      </c>
      <c r="K69" s="2">
        <v>1</v>
      </c>
      <c r="L69" s="2">
        <v>2</v>
      </c>
    </row>
    <row r="70" spans="1:12" ht="14.25" customHeight="1" x14ac:dyDescent="0.25">
      <c r="A70" s="3">
        <v>44739</v>
      </c>
      <c r="B70" s="2" t="s">
        <v>15</v>
      </c>
      <c r="C70" s="2">
        <v>121</v>
      </c>
      <c r="D70" s="2"/>
      <c r="E70" s="2"/>
      <c r="F70" s="2"/>
      <c r="G70" s="2"/>
      <c r="H70" s="2"/>
      <c r="I70" s="2">
        <v>100</v>
      </c>
      <c r="J70" s="2" t="s">
        <v>50</v>
      </c>
      <c r="K70" s="2">
        <v>0</v>
      </c>
      <c r="L70" s="2">
        <v>2</v>
      </c>
    </row>
    <row r="71" spans="1:12" ht="14.25" customHeight="1" x14ac:dyDescent="0.25">
      <c r="A71" s="3">
        <v>44739</v>
      </c>
      <c r="B71" s="2" t="s">
        <v>15</v>
      </c>
      <c r="C71" s="2">
        <v>166</v>
      </c>
      <c r="D71" s="2" t="s">
        <v>46</v>
      </c>
      <c r="E71" s="2" t="s">
        <v>45</v>
      </c>
      <c r="F71" s="2">
        <v>46</v>
      </c>
      <c r="G71" s="2">
        <v>40.793469999999999</v>
      </c>
      <c r="H71" s="2">
        <v>-98.452780000000004</v>
      </c>
      <c r="I71" s="2">
        <v>100</v>
      </c>
      <c r="J71" s="2" t="s">
        <v>50</v>
      </c>
      <c r="K71" s="2">
        <v>1</v>
      </c>
      <c r="L71" s="2">
        <v>2</v>
      </c>
    </row>
    <row r="72" spans="1:12" ht="14.25" customHeight="1" x14ac:dyDescent="0.25">
      <c r="A72" s="3">
        <v>44739</v>
      </c>
      <c r="B72" s="2" t="s">
        <v>15</v>
      </c>
      <c r="C72" s="2">
        <v>211</v>
      </c>
      <c r="D72" s="2"/>
      <c r="E72" s="2"/>
      <c r="F72" s="2"/>
      <c r="G72" s="2"/>
      <c r="H72" s="2"/>
      <c r="I72" s="2">
        <v>100</v>
      </c>
      <c r="J72" s="2" t="s">
        <v>61</v>
      </c>
      <c r="K72" s="2">
        <v>0</v>
      </c>
      <c r="L72" s="2">
        <v>2</v>
      </c>
    </row>
    <row r="73" spans="1:12" ht="14.25" customHeight="1" x14ac:dyDescent="0.25">
      <c r="A73" s="3">
        <v>44739</v>
      </c>
      <c r="B73" s="2" t="s">
        <v>15</v>
      </c>
      <c r="C73" s="2">
        <v>256</v>
      </c>
      <c r="D73" s="2" t="s">
        <v>60</v>
      </c>
      <c r="E73" s="2" t="s">
        <v>48</v>
      </c>
      <c r="F73" s="2" t="s">
        <v>48</v>
      </c>
      <c r="G73" s="2" t="s">
        <v>48</v>
      </c>
      <c r="H73" s="2" t="s">
        <v>48</v>
      </c>
      <c r="I73" s="2">
        <v>100</v>
      </c>
      <c r="J73" s="2" t="s">
        <v>47</v>
      </c>
      <c r="K73" s="2">
        <v>1</v>
      </c>
      <c r="L73" s="2">
        <v>2</v>
      </c>
    </row>
    <row r="74" spans="1:12" ht="14.25" customHeight="1" x14ac:dyDescent="0.25">
      <c r="A74" s="3">
        <v>44742</v>
      </c>
      <c r="B74" s="2" t="s">
        <v>18</v>
      </c>
      <c r="C74" s="2">
        <v>346</v>
      </c>
      <c r="D74" s="2" t="s">
        <v>45</v>
      </c>
      <c r="E74" s="2" t="s">
        <v>60</v>
      </c>
      <c r="F74" s="2">
        <v>76</v>
      </c>
      <c r="G74" s="2">
        <v>40.791870000000003</v>
      </c>
      <c r="H74" s="2">
        <v>-98.47784</v>
      </c>
      <c r="I74" s="2">
        <v>100</v>
      </c>
      <c r="J74" s="2" t="s">
        <v>49</v>
      </c>
      <c r="K74" s="2">
        <v>1</v>
      </c>
      <c r="L74" s="2">
        <v>1</v>
      </c>
    </row>
    <row r="75" spans="1:12" ht="14.25" customHeight="1" x14ac:dyDescent="0.25">
      <c r="A75" s="3">
        <v>44742</v>
      </c>
      <c r="B75" s="2" t="s">
        <v>18</v>
      </c>
      <c r="C75" s="2">
        <v>31</v>
      </c>
      <c r="I75" s="2">
        <v>100</v>
      </c>
      <c r="J75" s="2" t="s">
        <v>49</v>
      </c>
      <c r="K75" s="2">
        <v>0</v>
      </c>
      <c r="L75" s="2">
        <v>1</v>
      </c>
    </row>
    <row r="76" spans="1:12" ht="14.25" customHeight="1" x14ac:dyDescent="0.25">
      <c r="A76" s="3">
        <v>44742</v>
      </c>
      <c r="B76" s="2" t="s">
        <v>18</v>
      </c>
      <c r="C76" s="2">
        <v>76</v>
      </c>
      <c r="D76" s="2" t="s">
        <v>45</v>
      </c>
      <c r="E76" s="2" t="s">
        <v>48</v>
      </c>
      <c r="F76" s="2" t="s">
        <v>48</v>
      </c>
      <c r="G76" s="2" t="s">
        <v>48</v>
      </c>
      <c r="H76" s="2" t="s">
        <v>48</v>
      </c>
      <c r="I76" s="2">
        <v>100</v>
      </c>
      <c r="J76" s="2" t="s">
        <v>49</v>
      </c>
      <c r="K76" s="2">
        <v>1</v>
      </c>
      <c r="L76" s="2">
        <v>1</v>
      </c>
    </row>
    <row r="77" spans="1:12" ht="14.25" customHeight="1" x14ac:dyDescent="0.25">
      <c r="A77" s="3">
        <v>44742</v>
      </c>
      <c r="B77" s="2" t="s">
        <v>18</v>
      </c>
      <c r="C77" s="2">
        <v>121</v>
      </c>
      <c r="I77" s="2">
        <v>100</v>
      </c>
      <c r="J77" s="2" t="s">
        <v>49</v>
      </c>
      <c r="K77" s="2">
        <v>0</v>
      </c>
      <c r="L77" s="2">
        <v>1</v>
      </c>
    </row>
    <row r="78" spans="1:12" ht="14.25" customHeight="1" x14ac:dyDescent="0.25">
      <c r="A78" s="3">
        <v>44742</v>
      </c>
      <c r="B78" s="2" t="s">
        <v>18</v>
      </c>
      <c r="C78" s="2">
        <v>166</v>
      </c>
      <c r="D78" s="2" t="s">
        <v>45</v>
      </c>
      <c r="E78" s="2" t="s">
        <v>46</v>
      </c>
      <c r="F78" s="2">
        <v>83</v>
      </c>
      <c r="G78" s="2">
        <v>40.789740000000002</v>
      </c>
      <c r="H78" s="2">
        <v>-98.478449999999995</v>
      </c>
      <c r="I78" s="2">
        <v>100</v>
      </c>
      <c r="J78" s="2" t="s">
        <v>49</v>
      </c>
      <c r="K78" s="2">
        <v>1</v>
      </c>
      <c r="L78" s="2">
        <v>1</v>
      </c>
    </row>
    <row r="79" spans="1:12" ht="14.25" customHeight="1" x14ac:dyDescent="0.25">
      <c r="A79" s="3">
        <v>44742</v>
      </c>
      <c r="B79" s="2" t="s">
        <v>18</v>
      </c>
      <c r="C79" s="2">
        <v>211</v>
      </c>
      <c r="I79" s="2">
        <v>100</v>
      </c>
      <c r="J79" s="2" t="s">
        <v>49</v>
      </c>
      <c r="K79" s="2">
        <v>0</v>
      </c>
      <c r="L79" s="2">
        <v>1</v>
      </c>
    </row>
    <row r="80" spans="1:12" ht="14.25" customHeight="1" x14ac:dyDescent="0.25">
      <c r="A80" s="3">
        <v>44742</v>
      </c>
      <c r="B80" s="2" t="s">
        <v>18</v>
      </c>
      <c r="C80" s="2">
        <v>256</v>
      </c>
      <c r="D80" s="2" t="s">
        <v>45</v>
      </c>
      <c r="E80" s="2" t="s">
        <v>48</v>
      </c>
      <c r="F80" s="2" t="s">
        <v>48</v>
      </c>
      <c r="G80" s="2" t="s">
        <v>48</v>
      </c>
      <c r="H80" s="2" t="s">
        <v>48</v>
      </c>
      <c r="I80" s="2">
        <v>100</v>
      </c>
      <c r="J80" s="2" t="s">
        <v>59</v>
      </c>
      <c r="K80" s="2">
        <v>1</v>
      </c>
      <c r="L80" s="2">
        <v>1</v>
      </c>
    </row>
    <row r="81" spans="1:12" ht="14.25" customHeight="1" x14ac:dyDescent="0.25">
      <c r="A81" s="3">
        <v>44742</v>
      </c>
      <c r="B81" s="2" t="s">
        <v>18</v>
      </c>
      <c r="C81" s="2">
        <v>301</v>
      </c>
      <c r="I81" s="2">
        <v>100</v>
      </c>
      <c r="J81" s="2" t="s">
        <v>49</v>
      </c>
      <c r="K81" s="2">
        <v>0</v>
      </c>
      <c r="L81" s="2">
        <v>1</v>
      </c>
    </row>
    <row r="82" spans="1:12" ht="14.25" customHeight="1" x14ac:dyDescent="0.25">
      <c r="A82" s="3">
        <v>44747</v>
      </c>
      <c r="B82" s="2" t="s">
        <v>22</v>
      </c>
      <c r="C82" s="2">
        <v>359</v>
      </c>
      <c r="D82" s="2" t="s">
        <v>45</v>
      </c>
      <c r="E82" s="2" t="s">
        <v>48</v>
      </c>
      <c r="F82" s="2" t="s">
        <v>48</v>
      </c>
      <c r="G82" s="2" t="s">
        <v>48</v>
      </c>
      <c r="H82" s="2" t="s">
        <v>48</v>
      </c>
      <c r="I82" s="2">
        <v>100</v>
      </c>
      <c r="J82" s="2" t="s">
        <v>59</v>
      </c>
      <c r="K82" s="2">
        <v>1</v>
      </c>
      <c r="L82" s="2">
        <v>3</v>
      </c>
    </row>
    <row r="83" spans="1:12" ht="14.25" customHeight="1" x14ac:dyDescent="0.25">
      <c r="A83" s="3">
        <v>44747</v>
      </c>
      <c r="B83" s="2" t="s">
        <v>22</v>
      </c>
      <c r="C83" s="2">
        <v>44</v>
      </c>
      <c r="D83" s="2"/>
      <c r="E83" s="2"/>
      <c r="F83" s="2"/>
      <c r="G83" s="2"/>
      <c r="H83" s="2"/>
      <c r="I83" s="2">
        <v>100</v>
      </c>
      <c r="J83" s="2" t="s">
        <v>59</v>
      </c>
      <c r="K83" s="2">
        <v>0</v>
      </c>
      <c r="L83" s="2">
        <v>3</v>
      </c>
    </row>
    <row r="84" spans="1:12" ht="14.25" customHeight="1" x14ac:dyDescent="0.25">
      <c r="A84" s="3">
        <v>44747</v>
      </c>
      <c r="B84" s="2" t="s">
        <v>22</v>
      </c>
      <c r="C84" s="2">
        <v>89</v>
      </c>
      <c r="D84" s="2" t="s">
        <v>45</v>
      </c>
      <c r="E84" s="2" t="s">
        <v>48</v>
      </c>
      <c r="F84" s="2" t="s">
        <v>48</v>
      </c>
      <c r="G84" s="2" t="s">
        <v>48</v>
      </c>
      <c r="H84" s="2" t="s">
        <v>48</v>
      </c>
      <c r="I84" s="2">
        <v>100</v>
      </c>
      <c r="J84" s="2" t="s">
        <v>59</v>
      </c>
      <c r="K84" s="2">
        <v>1</v>
      </c>
      <c r="L84" s="2">
        <v>3</v>
      </c>
    </row>
    <row r="85" spans="1:12" ht="14.25" customHeight="1" x14ac:dyDescent="0.25">
      <c r="A85" s="3">
        <v>44747</v>
      </c>
      <c r="B85" s="2" t="s">
        <v>22</v>
      </c>
      <c r="C85" s="2">
        <v>139</v>
      </c>
      <c r="D85" s="2"/>
      <c r="E85" s="2"/>
      <c r="F85" s="2"/>
      <c r="G85" s="2"/>
      <c r="H85" s="2"/>
      <c r="I85" s="2">
        <v>100</v>
      </c>
      <c r="J85" s="2" t="s">
        <v>55</v>
      </c>
      <c r="K85" s="2">
        <v>0</v>
      </c>
      <c r="L85" s="2">
        <v>3</v>
      </c>
    </row>
    <row r="86" spans="1:12" ht="14.25" customHeight="1" x14ac:dyDescent="0.25">
      <c r="A86" s="3">
        <v>44747</v>
      </c>
      <c r="B86" s="2" t="s">
        <v>22</v>
      </c>
      <c r="C86" s="2">
        <v>179</v>
      </c>
      <c r="D86" s="2" t="s">
        <v>45</v>
      </c>
      <c r="E86" s="2" t="s">
        <v>48</v>
      </c>
      <c r="F86" s="2" t="s">
        <v>48</v>
      </c>
      <c r="G86" s="2" t="s">
        <v>48</v>
      </c>
      <c r="H86" s="2" t="s">
        <v>48</v>
      </c>
      <c r="I86" s="2">
        <v>100</v>
      </c>
      <c r="J86" s="2" t="s">
        <v>59</v>
      </c>
      <c r="K86" s="2">
        <v>1</v>
      </c>
      <c r="L86" s="2">
        <v>3</v>
      </c>
    </row>
    <row r="87" spans="1:12" ht="14.25" customHeight="1" x14ac:dyDescent="0.25">
      <c r="A87" s="3">
        <v>44747</v>
      </c>
      <c r="B87" s="2" t="s">
        <v>22</v>
      </c>
      <c r="C87" s="2">
        <v>224</v>
      </c>
      <c r="D87" s="2"/>
      <c r="E87" s="2"/>
      <c r="F87" s="2"/>
      <c r="G87" s="2"/>
      <c r="H87" s="2"/>
      <c r="I87" s="2">
        <v>100</v>
      </c>
      <c r="J87" s="2" t="s">
        <v>49</v>
      </c>
      <c r="K87" s="2">
        <v>0</v>
      </c>
      <c r="L87" s="2">
        <v>3</v>
      </c>
    </row>
    <row r="88" spans="1:12" ht="14.25" customHeight="1" x14ac:dyDescent="0.25">
      <c r="A88" s="3">
        <v>44747</v>
      </c>
      <c r="B88" s="2" t="s">
        <v>22</v>
      </c>
      <c r="C88" s="2">
        <v>269</v>
      </c>
      <c r="D88" s="2" t="s">
        <v>45</v>
      </c>
      <c r="E88" s="2" t="s">
        <v>48</v>
      </c>
      <c r="F88" s="2" t="s">
        <v>48</v>
      </c>
      <c r="G88" s="2" t="s">
        <v>48</v>
      </c>
      <c r="H88" s="2" t="s">
        <v>48</v>
      </c>
      <c r="I88" s="2">
        <v>100</v>
      </c>
      <c r="J88" s="2" t="s">
        <v>59</v>
      </c>
      <c r="K88" s="2">
        <v>1</v>
      </c>
      <c r="L88" s="2">
        <v>3</v>
      </c>
    </row>
    <row r="89" spans="1:12" ht="14.25" customHeight="1" x14ac:dyDescent="0.25">
      <c r="A89" s="3">
        <v>44747</v>
      </c>
      <c r="B89" s="2" t="s">
        <v>22</v>
      </c>
      <c r="C89" s="2">
        <v>314</v>
      </c>
      <c r="D89" s="2"/>
      <c r="E89" s="2"/>
      <c r="F89" s="2"/>
      <c r="G89" s="2"/>
      <c r="H89" s="2"/>
      <c r="I89" s="2">
        <v>100</v>
      </c>
      <c r="J89" s="2" t="s">
        <v>59</v>
      </c>
      <c r="K89" s="2">
        <v>0</v>
      </c>
      <c r="L89" s="2">
        <v>3</v>
      </c>
    </row>
    <row r="90" spans="1:12" ht="14.25" customHeight="1" x14ac:dyDescent="0.25">
      <c r="A90" s="3">
        <v>44753</v>
      </c>
      <c r="B90" s="2" t="s">
        <v>19</v>
      </c>
      <c r="C90" s="2">
        <v>15</v>
      </c>
      <c r="D90" s="2" t="s">
        <v>60</v>
      </c>
      <c r="E90" s="2" t="s">
        <v>46</v>
      </c>
      <c r="F90" s="2">
        <v>16</v>
      </c>
      <c r="G90" s="2">
        <v>41.036540000000002</v>
      </c>
      <c r="H90" s="2">
        <v>-98.049890000000005</v>
      </c>
      <c r="I90" s="2">
        <v>100</v>
      </c>
      <c r="J90" s="2" t="s">
        <v>49</v>
      </c>
      <c r="K90" s="2">
        <v>1</v>
      </c>
      <c r="L90" s="2">
        <v>0</v>
      </c>
    </row>
    <row r="91" spans="1:12" ht="14.25" customHeight="1" x14ac:dyDescent="0.25">
      <c r="A91" s="3">
        <v>44753</v>
      </c>
      <c r="B91" s="2" t="s">
        <v>19</v>
      </c>
      <c r="C91" s="2">
        <v>60</v>
      </c>
      <c r="I91" s="2">
        <v>100</v>
      </c>
      <c r="J91" s="2" t="s">
        <v>49</v>
      </c>
      <c r="K91" s="2">
        <v>0</v>
      </c>
      <c r="L91" s="2">
        <v>0</v>
      </c>
    </row>
    <row r="92" spans="1:12" ht="14.25" customHeight="1" x14ac:dyDescent="0.25">
      <c r="A92" s="3">
        <v>44753</v>
      </c>
      <c r="B92" s="2" t="s">
        <v>19</v>
      </c>
      <c r="C92" s="2">
        <v>105</v>
      </c>
      <c r="D92" s="2" t="s">
        <v>60</v>
      </c>
      <c r="E92" s="2" t="s">
        <v>46</v>
      </c>
      <c r="F92" s="2">
        <v>77</v>
      </c>
      <c r="G92" s="2">
        <v>41.036250000000003</v>
      </c>
      <c r="H92" s="2">
        <v>-98.049059999999997</v>
      </c>
      <c r="I92" s="2">
        <v>100</v>
      </c>
      <c r="J92" s="2" t="s">
        <v>47</v>
      </c>
      <c r="K92" s="2">
        <v>1</v>
      </c>
      <c r="L92" s="2">
        <v>0</v>
      </c>
    </row>
    <row r="93" spans="1:12" ht="14.25" customHeight="1" x14ac:dyDescent="0.25">
      <c r="A93" s="3">
        <v>44753</v>
      </c>
      <c r="B93" s="2" t="s">
        <v>19</v>
      </c>
      <c r="C93" s="2">
        <v>150</v>
      </c>
      <c r="I93" s="2">
        <v>100</v>
      </c>
      <c r="J93" s="2" t="s">
        <v>49</v>
      </c>
      <c r="K93" s="2">
        <v>0</v>
      </c>
      <c r="L93" s="2">
        <v>0</v>
      </c>
    </row>
    <row r="94" spans="1:12" ht="14.25" customHeight="1" x14ac:dyDescent="0.25">
      <c r="A94" s="3">
        <v>44753</v>
      </c>
      <c r="B94" s="2" t="s">
        <v>19</v>
      </c>
      <c r="C94" s="2">
        <v>195</v>
      </c>
      <c r="D94" s="2" t="s">
        <v>46</v>
      </c>
      <c r="E94" s="2" t="s">
        <v>60</v>
      </c>
      <c r="F94" s="2">
        <v>60</v>
      </c>
      <c r="G94" s="2">
        <v>41.035519999999998</v>
      </c>
      <c r="H94" s="2">
        <v>-98.051159999999996</v>
      </c>
      <c r="I94" s="2">
        <v>100</v>
      </c>
      <c r="J94" s="2" t="s">
        <v>62</v>
      </c>
      <c r="K94" s="2">
        <v>1</v>
      </c>
      <c r="L94" s="2">
        <v>0</v>
      </c>
    </row>
    <row r="95" spans="1:12" ht="14.25" customHeight="1" x14ac:dyDescent="0.25">
      <c r="A95" s="3">
        <v>44753</v>
      </c>
      <c r="B95" s="2" t="s">
        <v>19</v>
      </c>
      <c r="C95" s="2">
        <v>240</v>
      </c>
      <c r="I95" s="2">
        <v>100</v>
      </c>
      <c r="J95" s="2" t="s">
        <v>61</v>
      </c>
      <c r="K95" s="2">
        <v>0</v>
      </c>
      <c r="L95" s="2">
        <v>0</v>
      </c>
    </row>
    <row r="96" spans="1:12" ht="14.25" customHeight="1" x14ac:dyDescent="0.25">
      <c r="A96" s="3">
        <v>44753</v>
      </c>
      <c r="B96" s="2" t="s">
        <v>19</v>
      </c>
      <c r="C96" s="2">
        <v>285</v>
      </c>
      <c r="D96" s="2" t="s">
        <v>46</v>
      </c>
      <c r="E96" s="2" t="s">
        <v>60</v>
      </c>
      <c r="F96" s="2">
        <v>33</v>
      </c>
      <c r="G96" s="2">
        <v>41.036110000000001</v>
      </c>
      <c r="H96" s="2">
        <v>-98.051379999999995</v>
      </c>
      <c r="I96" s="2">
        <v>100</v>
      </c>
      <c r="J96" s="2" t="s">
        <v>47</v>
      </c>
      <c r="K96" s="2">
        <v>1</v>
      </c>
      <c r="L96" s="2">
        <v>0</v>
      </c>
    </row>
    <row r="97" spans="1:12" ht="14.25" customHeight="1" x14ac:dyDescent="0.25">
      <c r="A97" s="3">
        <v>44753</v>
      </c>
      <c r="B97" s="2" t="s">
        <v>19</v>
      </c>
      <c r="C97" s="2">
        <v>330</v>
      </c>
      <c r="I97" s="2">
        <v>100</v>
      </c>
      <c r="J97" s="2" t="s">
        <v>49</v>
      </c>
      <c r="K97" s="2">
        <v>0</v>
      </c>
      <c r="L97" s="2">
        <v>0</v>
      </c>
    </row>
    <row r="98" spans="1:12" ht="14.25" customHeight="1" x14ac:dyDescent="0.25">
      <c r="A98" s="3">
        <v>44756</v>
      </c>
      <c r="B98" s="2" t="s">
        <v>21</v>
      </c>
      <c r="C98" s="2">
        <v>63</v>
      </c>
      <c r="D98" s="2" t="s">
        <v>60</v>
      </c>
      <c r="E98" s="2" t="s">
        <v>46</v>
      </c>
      <c r="F98" s="2">
        <v>23</v>
      </c>
      <c r="G98" s="2">
        <v>40.680149999999998</v>
      </c>
      <c r="H98" s="2">
        <v>-99.328890000000001</v>
      </c>
      <c r="I98" s="2">
        <v>100</v>
      </c>
      <c r="J98" s="2" t="s">
        <v>49</v>
      </c>
      <c r="K98" s="2">
        <v>1</v>
      </c>
      <c r="L98" s="2">
        <v>2</v>
      </c>
    </row>
    <row r="99" spans="1:12" ht="14.25" customHeight="1" x14ac:dyDescent="0.25">
      <c r="A99" s="3">
        <v>44756</v>
      </c>
      <c r="B99" s="2" t="s">
        <v>21</v>
      </c>
      <c r="C99" s="2">
        <v>108</v>
      </c>
      <c r="I99" s="2">
        <v>100</v>
      </c>
      <c r="J99" s="2" t="s">
        <v>49</v>
      </c>
      <c r="K99" s="2">
        <v>0</v>
      </c>
      <c r="L99" s="2">
        <v>2</v>
      </c>
    </row>
    <row r="100" spans="1:12" ht="14.25" customHeight="1" x14ac:dyDescent="0.25">
      <c r="A100" s="3">
        <v>44756</v>
      </c>
      <c r="B100" s="2" t="s">
        <v>21</v>
      </c>
      <c r="C100" s="2">
        <v>153</v>
      </c>
      <c r="D100" s="2" t="s">
        <v>60</v>
      </c>
      <c r="E100" s="2" t="s">
        <v>46</v>
      </c>
      <c r="F100" s="2">
        <v>58</v>
      </c>
      <c r="G100" s="2">
        <v>40.679549999999999</v>
      </c>
      <c r="H100" s="2">
        <v>-99.328869999999995</v>
      </c>
      <c r="I100" s="2">
        <v>100</v>
      </c>
      <c r="J100" s="2" t="s">
        <v>63</v>
      </c>
      <c r="K100" s="2">
        <v>1</v>
      </c>
      <c r="L100" s="2">
        <v>2</v>
      </c>
    </row>
    <row r="101" spans="1:12" ht="14.25" customHeight="1" x14ac:dyDescent="0.25">
      <c r="A101" s="3">
        <v>44756</v>
      </c>
      <c r="B101" s="2" t="s">
        <v>21</v>
      </c>
      <c r="C101" s="2">
        <v>198</v>
      </c>
      <c r="I101" s="2">
        <v>100</v>
      </c>
      <c r="J101" s="2" t="s">
        <v>63</v>
      </c>
      <c r="K101" s="2">
        <v>0</v>
      </c>
      <c r="L101" s="2">
        <v>2</v>
      </c>
    </row>
    <row r="102" spans="1:12" ht="14.25" customHeight="1" x14ac:dyDescent="0.25">
      <c r="A102" s="3">
        <v>44756</v>
      </c>
      <c r="B102" s="2" t="s">
        <v>21</v>
      </c>
      <c r="C102" s="2">
        <v>243</v>
      </c>
      <c r="D102" s="2" t="s">
        <v>60</v>
      </c>
      <c r="E102" s="2" t="s">
        <v>46</v>
      </c>
      <c r="F102" s="2">
        <v>63</v>
      </c>
      <c r="G102" s="2">
        <v>40.679929999999999</v>
      </c>
      <c r="H102" s="2">
        <v>-99.330969999999994</v>
      </c>
      <c r="I102" s="2">
        <v>100</v>
      </c>
      <c r="J102" s="2" t="s">
        <v>63</v>
      </c>
      <c r="K102" s="2">
        <v>1</v>
      </c>
      <c r="L102" s="2">
        <v>2</v>
      </c>
    </row>
    <row r="103" spans="1:12" ht="14.25" customHeight="1" x14ac:dyDescent="0.25">
      <c r="A103" s="3">
        <v>44756</v>
      </c>
      <c r="B103" s="2" t="s">
        <v>21</v>
      </c>
      <c r="C103" s="2">
        <v>288</v>
      </c>
      <c r="I103" s="2">
        <v>100</v>
      </c>
      <c r="J103" s="2" t="s">
        <v>49</v>
      </c>
      <c r="K103" s="2">
        <v>0</v>
      </c>
      <c r="L103" s="2">
        <v>2</v>
      </c>
    </row>
    <row r="104" spans="1:12" ht="14.25" customHeight="1" x14ac:dyDescent="0.25">
      <c r="A104" s="3">
        <v>44756</v>
      </c>
      <c r="B104" s="2" t="s">
        <v>21</v>
      </c>
      <c r="C104" s="2">
        <v>333</v>
      </c>
      <c r="D104" s="2" t="s">
        <v>60</v>
      </c>
      <c r="E104" s="2" t="s">
        <v>46</v>
      </c>
      <c r="F104" s="2">
        <v>8</v>
      </c>
      <c r="G104" s="2">
        <v>40.680410000000002</v>
      </c>
      <c r="H104" s="2">
        <v>-99.330250000000007</v>
      </c>
      <c r="I104" s="2">
        <v>100</v>
      </c>
      <c r="J104" s="2" t="s">
        <v>49</v>
      </c>
      <c r="K104" s="2">
        <v>1</v>
      </c>
      <c r="L104" s="2">
        <v>2</v>
      </c>
    </row>
    <row r="105" spans="1:12" ht="14.25" customHeight="1" x14ac:dyDescent="0.25">
      <c r="A105" s="3">
        <v>44756</v>
      </c>
      <c r="B105" s="2" t="s">
        <v>21</v>
      </c>
      <c r="C105" s="2">
        <v>18</v>
      </c>
      <c r="I105" s="2">
        <v>100</v>
      </c>
      <c r="J105" s="2" t="s">
        <v>49</v>
      </c>
      <c r="K105" s="2">
        <v>0</v>
      </c>
      <c r="L105" s="2">
        <v>2</v>
      </c>
    </row>
    <row r="106" spans="1:12" ht="14.25" customHeight="1" x14ac:dyDescent="0.25">
      <c r="A106" s="3">
        <v>44761</v>
      </c>
      <c r="B106" s="2" t="s">
        <v>24</v>
      </c>
      <c r="C106" s="2">
        <v>144</v>
      </c>
      <c r="D106" s="2" t="s">
        <v>52</v>
      </c>
      <c r="E106" s="2" t="s">
        <v>46</v>
      </c>
      <c r="F106" s="2">
        <v>31</v>
      </c>
      <c r="G106" s="2">
        <v>40.669980000000002</v>
      </c>
      <c r="H106" s="2">
        <v>-98.921890000000005</v>
      </c>
      <c r="I106" s="2">
        <v>100</v>
      </c>
      <c r="J106" s="2" t="s">
        <v>64</v>
      </c>
      <c r="K106" s="2">
        <v>1</v>
      </c>
      <c r="L106" s="2">
        <v>0</v>
      </c>
    </row>
    <row r="107" spans="1:12" ht="14.25" customHeight="1" x14ac:dyDescent="0.25">
      <c r="A107" s="3">
        <v>44761</v>
      </c>
      <c r="B107" s="2" t="s">
        <v>24</v>
      </c>
      <c r="C107" s="2">
        <v>189</v>
      </c>
      <c r="I107" s="2">
        <v>100</v>
      </c>
      <c r="J107" s="2" t="s">
        <v>64</v>
      </c>
      <c r="K107" s="2">
        <v>0</v>
      </c>
      <c r="L107" s="2">
        <v>0</v>
      </c>
    </row>
    <row r="108" spans="1:12" ht="14.25" customHeight="1" x14ac:dyDescent="0.25">
      <c r="A108" s="3">
        <v>44761</v>
      </c>
      <c r="B108" s="2" t="s">
        <v>24</v>
      </c>
      <c r="C108" s="2">
        <v>234</v>
      </c>
      <c r="D108" s="2" t="s">
        <v>52</v>
      </c>
      <c r="E108" s="2" t="s">
        <v>46</v>
      </c>
      <c r="F108" s="2">
        <v>55</v>
      </c>
      <c r="G108" s="2">
        <v>40.669879999999999</v>
      </c>
      <c r="H108" s="2">
        <v>-98.922709999999995</v>
      </c>
      <c r="I108" s="2">
        <v>100</v>
      </c>
      <c r="J108" s="2" t="s">
        <v>64</v>
      </c>
      <c r="K108" s="2">
        <v>1</v>
      </c>
      <c r="L108" s="2">
        <v>0</v>
      </c>
    </row>
    <row r="109" spans="1:12" ht="14.25" customHeight="1" x14ac:dyDescent="0.25">
      <c r="A109" s="3">
        <v>44761</v>
      </c>
      <c r="B109" s="2" t="s">
        <v>24</v>
      </c>
      <c r="C109" s="2">
        <v>279</v>
      </c>
      <c r="I109" s="2">
        <v>100</v>
      </c>
      <c r="J109" s="2" t="s">
        <v>64</v>
      </c>
      <c r="K109" s="2">
        <v>0</v>
      </c>
      <c r="L109" s="2">
        <v>0</v>
      </c>
    </row>
    <row r="110" spans="1:12" ht="14.25" customHeight="1" x14ac:dyDescent="0.25">
      <c r="A110" s="3">
        <v>44761</v>
      </c>
      <c r="B110" s="2" t="s">
        <v>24</v>
      </c>
      <c r="C110" s="2">
        <v>324</v>
      </c>
      <c r="D110" s="2" t="s">
        <v>46</v>
      </c>
      <c r="E110" s="2" t="s">
        <v>52</v>
      </c>
      <c r="F110" s="2">
        <v>15</v>
      </c>
      <c r="G110" s="2">
        <v>40.67118</v>
      </c>
      <c r="H110" s="2">
        <v>-98.92201</v>
      </c>
      <c r="I110" s="2">
        <v>100</v>
      </c>
      <c r="J110" s="2" t="s">
        <v>64</v>
      </c>
      <c r="K110" s="2">
        <v>1</v>
      </c>
      <c r="L110" s="2">
        <v>0</v>
      </c>
    </row>
    <row r="111" spans="1:12" ht="14.25" customHeight="1" x14ac:dyDescent="0.25">
      <c r="A111" s="3">
        <v>44761</v>
      </c>
      <c r="B111" s="2" t="s">
        <v>24</v>
      </c>
      <c r="C111" s="2">
        <v>9</v>
      </c>
      <c r="I111" s="2">
        <v>100</v>
      </c>
      <c r="J111" s="2" t="s">
        <v>59</v>
      </c>
      <c r="K111" s="2">
        <v>0</v>
      </c>
      <c r="L111" s="2">
        <v>0</v>
      </c>
    </row>
    <row r="112" spans="1:12" ht="14.25" customHeight="1" x14ac:dyDescent="0.25">
      <c r="A112" s="3">
        <v>44761</v>
      </c>
      <c r="B112" s="2" t="s">
        <v>24</v>
      </c>
      <c r="C112" s="2">
        <v>54</v>
      </c>
      <c r="D112" s="2" t="s">
        <v>46</v>
      </c>
      <c r="E112" s="2" t="s">
        <v>52</v>
      </c>
      <c r="F112" s="2">
        <v>40</v>
      </c>
      <c r="G112" s="2">
        <v>40.671289999999999</v>
      </c>
      <c r="H112" s="2">
        <v>-98.921319999999994</v>
      </c>
      <c r="I112" s="2">
        <v>100</v>
      </c>
      <c r="J112" s="2" t="s">
        <v>49</v>
      </c>
      <c r="K112" s="2">
        <v>1</v>
      </c>
      <c r="L112" s="2">
        <v>0</v>
      </c>
    </row>
    <row r="113" spans="1:12" ht="14.25" customHeight="1" x14ac:dyDescent="0.25">
      <c r="A113" s="3">
        <v>44761</v>
      </c>
      <c r="B113" s="2" t="s">
        <v>24</v>
      </c>
      <c r="C113" s="2">
        <v>99</v>
      </c>
      <c r="I113" s="2">
        <v>100</v>
      </c>
      <c r="J113" s="2" t="s">
        <v>59</v>
      </c>
      <c r="K113" s="2">
        <v>0</v>
      </c>
      <c r="L113" s="2">
        <v>0</v>
      </c>
    </row>
    <row r="114" spans="1:12" ht="14.25" customHeight="1" x14ac:dyDescent="0.25">
      <c r="A114" s="3">
        <v>44761</v>
      </c>
      <c r="B114" s="2" t="s">
        <v>25</v>
      </c>
      <c r="C114" s="2">
        <v>119</v>
      </c>
      <c r="D114" s="2" t="s">
        <v>46</v>
      </c>
      <c r="E114" s="2" t="s">
        <v>52</v>
      </c>
      <c r="F114" s="2">
        <v>26</v>
      </c>
      <c r="G114" s="2">
        <v>40.666899999999998</v>
      </c>
      <c r="H114" s="2">
        <v>-98.930539999999993</v>
      </c>
      <c r="I114" s="2">
        <v>100</v>
      </c>
      <c r="J114" s="2" t="s">
        <v>59</v>
      </c>
      <c r="K114" s="2">
        <v>1</v>
      </c>
      <c r="L114" s="2">
        <v>1</v>
      </c>
    </row>
    <row r="115" spans="1:12" ht="14.25" customHeight="1" x14ac:dyDescent="0.25">
      <c r="A115" s="3">
        <v>44761</v>
      </c>
      <c r="B115" s="2" t="s">
        <v>25</v>
      </c>
      <c r="C115" s="2">
        <v>164</v>
      </c>
      <c r="I115" s="2">
        <v>100</v>
      </c>
      <c r="J115" s="2" t="s">
        <v>59</v>
      </c>
      <c r="K115" s="2">
        <v>0</v>
      </c>
      <c r="L115" s="2">
        <v>1</v>
      </c>
    </row>
    <row r="116" spans="1:12" ht="14.25" customHeight="1" x14ac:dyDescent="0.25">
      <c r="A116" s="3">
        <v>44761</v>
      </c>
      <c r="B116" s="2" t="s">
        <v>25</v>
      </c>
      <c r="C116" s="2">
        <v>209</v>
      </c>
      <c r="D116" s="2" t="s">
        <v>46</v>
      </c>
      <c r="E116" s="2" t="s">
        <v>52</v>
      </c>
      <c r="F116" s="2">
        <v>51</v>
      </c>
      <c r="G116" s="2">
        <v>40.666649999999997</v>
      </c>
      <c r="H116" s="2">
        <v>-98.931150000000002</v>
      </c>
      <c r="I116" s="2">
        <v>100</v>
      </c>
      <c r="J116" s="2" t="s">
        <v>59</v>
      </c>
      <c r="K116" s="2">
        <v>1</v>
      </c>
      <c r="L116" s="2">
        <v>1</v>
      </c>
    </row>
    <row r="117" spans="1:12" ht="14.25" customHeight="1" x14ac:dyDescent="0.25">
      <c r="A117" s="3">
        <v>44761</v>
      </c>
      <c r="B117" s="2" t="s">
        <v>25</v>
      </c>
      <c r="C117" s="2">
        <v>254</v>
      </c>
      <c r="I117" s="2">
        <v>100</v>
      </c>
      <c r="J117" s="2" t="s">
        <v>59</v>
      </c>
      <c r="K117" s="2">
        <v>0</v>
      </c>
      <c r="L117" s="2">
        <v>1</v>
      </c>
    </row>
    <row r="118" spans="1:12" ht="14.25" customHeight="1" x14ac:dyDescent="0.25">
      <c r="A118" s="3">
        <v>44761</v>
      </c>
      <c r="B118" s="2" t="s">
        <v>25</v>
      </c>
      <c r="C118" s="2">
        <v>299</v>
      </c>
      <c r="D118" s="2" t="s">
        <v>46</v>
      </c>
      <c r="E118" s="2" t="s">
        <v>52</v>
      </c>
      <c r="F118" s="2">
        <v>19</v>
      </c>
      <c r="G118" s="2">
        <v>40.668050000000001</v>
      </c>
      <c r="H118" s="2">
        <v>-98.931229999999999</v>
      </c>
      <c r="I118" s="2">
        <v>100</v>
      </c>
      <c r="J118" s="2" t="s">
        <v>59</v>
      </c>
      <c r="K118" s="2">
        <v>1</v>
      </c>
      <c r="L118" s="2">
        <v>1</v>
      </c>
    </row>
    <row r="119" spans="1:12" ht="14.25" customHeight="1" x14ac:dyDescent="0.25">
      <c r="A119" s="3">
        <v>44761</v>
      </c>
      <c r="B119" s="2" t="s">
        <v>25</v>
      </c>
      <c r="C119" s="2">
        <v>344</v>
      </c>
      <c r="I119" s="2">
        <v>100</v>
      </c>
      <c r="J119" s="2" t="s">
        <v>57</v>
      </c>
      <c r="K119" s="2">
        <v>0</v>
      </c>
      <c r="L119" s="2">
        <v>1</v>
      </c>
    </row>
    <row r="120" spans="1:12" ht="14.25" customHeight="1" x14ac:dyDescent="0.25">
      <c r="A120" s="3">
        <v>44761</v>
      </c>
      <c r="B120" s="2" t="s">
        <v>25</v>
      </c>
      <c r="C120" s="2">
        <v>29</v>
      </c>
      <c r="D120" s="2" t="s">
        <v>46</v>
      </c>
      <c r="E120" s="2" t="s">
        <v>52</v>
      </c>
      <c r="F120" s="2">
        <v>30</v>
      </c>
      <c r="G120" s="2">
        <v>40.668140000000001</v>
      </c>
      <c r="H120" s="2">
        <v>-98.930869999999999</v>
      </c>
      <c r="I120" s="2">
        <v>100</v>
      </c>
      <c r="J120" s="2" t="s">
        <v>59</v>
      </c>
      <c r="K120" s="2">
        <v>1</v>
      </c>
      <c r="L120" s="2">
        <v>1</v>
      </c>
    </row>
    <row r="121" spans="1:12" ht="14.25" customHeight="1" x14ac:dyDescent="0.25">
      <c r="A121" s="3">
        <v>44761</v>
      </c>
      <c r="B121" s="2" t="s">
        <v>25</v>
      </c>
      <c r="C121" s="2">
        <v>74</v>
      </c>
      <c r="I121" s="2">
        <v>100</v>
      </c>
      <c r="J121" s="2" t="s">
        <v>57</v>
      </c>
      <c r="K121" s="2">
        <v>0</v>
      </c>
      <c r="L121" s="2">
        <v>1</v>
      </c>
    </row>
    <row r="122" spans="1:12" ht="14.25" customHeight="1" x14ac:dyDescent="0.25">
      <c r="A122" s="3">
        <v>44764</v>
      </c>
      <c r="B122" s="2" t="s">
        <v>8</v>
      </c>
      <c r="C122" s="2">
        <v>212</v>
      </c>
      <c r="D122" s="2" t="s">
        <v>52</v>
      </c>
      <c r="E122" s="2" t="s">
        <v>46</v>
      </c>
      <c r="F122" s="2">
        <v>62</v>
      </c>
      <c r="G122" s="2">
        <v>40.762210000000003</v>
      </c>
      <c r="H122" s="2">
        <v>-98.504570000000001</v>
      </c>
      <c r="I122" s="2">
        <v>100</v>
      </c>
      <c r="J122" s="2" t="s">
        <v>59</v>
      </c>
      <c r="K122" s="2">
        <v>1</v>
      </c>
      <c r="L122" s="2">
        <v>0</v>
      </c>
    </row>
    <row r="123" spans="1:12" ht="14.25" customHeight="1" x14ac:dyDescent="0.25">
      <c r="A123" s="3">
        <v>44764</v>
      </c>
      <c r="B123" s="2" t="s">
        <v>8</v>
      </c>
      <c r="C123" s="2">
        <v>257</v>
      </c>
      <c r="I123" s="2">
        <v>100</v>
      </c>
      <c r="J123" s="2" t="s">
        <v>51</v>
      </c>
      <c r="K123" s="2">
        <v>0</v>
      </c>
      <c r="L123" s="2">
        <v>0</v>
      </c>
    </row>
    <row r="124" spans="1:12" ht="14.25" customHeight="1" x14ac:dyDescent="0.25">
      <c r="A124" s="3">
        <v>44764</v>
      </c>
      <c r="B124" s="2" t="s">
        <v>8</v>
      </c>
      <c r="C124" s="2">
        <v>302</v>
      </c>
      <c r="D124" s="2" t="s">
        <v>52</v>
      </c>
      <c r="E124" s="2" t="s">
        <v>46</v>
      </c>
      <c r="F124" s="2">
        <v>24</v>
      </c>
      <c r="G124" s="2">
        <v>4076289</v>
      </c>
      <c r="H124" s="2">
        <v>-98.504530000000003</v>
      </c>
      <c r="I124" s="2">
        <v>100</v>
      </c>
      <c r="J124" s="2" t="s">
        <v>59</v>
      </c>
      <c r="K124" s="2">
        <v>1</v>
      </c>
      <c r="L124" s="2">
        <v>0</v>
      </c>
    </row>
    <row r="125" spans="1:12" ht="14.25" customHeight="1" x14ac:dyDescent="0.25">
      <c r="A125" s="3">
        <v>44764</v>
      </c>
      <c r="B125" s="2" t="s">
        <v>8</v>
      </c>
      <c r="C125" s="2">
        <v>347</v>
      </c>
      <c r="I125" s="2">
        <v>100</v>
      </c>
      <c r="J125" s="2" t="s">
        <v>51</v>
      </c>
      <c r="K125" s="2">
        <v>0</v>
      </c>
      <c r="L125" s="2">
        <v>0</v>
      </c>
    </row>
    <row r="126" spans="1:12" ht="14.25" customHeight="1" x14ac:dyDescent="0.25">
      <c r="A126" s="3">
        <v>44764</v>
      </c>
      <c r="B126" s="2" t="s">
        <v>8</v>
      </c>
      <c r="C126" s="2">
        <v>32</v>
      </c>
      <c r="D126" s="2" t="s">
        <v>52</v>
      </c>
      <c r="E126" s="2" t="s">
        <v>48</v>
      </c>
      <c r="F126" s="2" t="s">
        <v>48</v>
      </c>
      <c r="G126" s="2" t="s">
        <v>48</v>
      </c>
      <c r="H126" s="2" t="s">
        <v>48</v>
      </c>
      <c r="I126" s="2">
        <v>100</v>
      </c>
      <c r="J126" s="2" t="s">
        <v>51</v>
      </c>
      <c r="K126" s="2">
        <v>1</v>
      </c>
      <c r="L126" s="2">
        <v>0</v>
      </c>
    </row>
    <row r="127" spans="1:12" ht="14.25" customHeight="1" x14ac:dyDescent="0.25">
      <c r="A127" s="3">
        <v>44764</v>
      </c>
      <c r="B127" s="2" t="s">
        <v>8</v>
      </c>
      <c r="C127" s="2">
        <v>77</v>
      </c>
      <c r="I127" s="2">
        <v>100</v>
      </c>
      <c r="J127" s="2" t="s">
        <v>61</v>
      </c>
      <c r="K127" s="2">
        <v>0</v>
      </c>
      <c r="L127" s="2">
        <v>0</v>
      </c>
    </row>
    <row r="128" spans="1:12" ht="14.25" customHeight="1" x14ac:dyDescent="0.25">
      <c r="A128" s="3">
        <v>44764</v>
      </c>
      <c r="B128" s="2" t="s">
        <v>8</v>
      </c>
      <c r="C128" s="2">
        <v>122</v>
      </c>
      <c r="D128" s="2" t="s">
        <v>52</v>
      </c>
      <c r="E128" s="2" t="s">
        <v>46</v>
      </c>
      <c r="F128" s="2">
        <v>20</v>
      </c>
      <c r="G128" s="2">
        <v>40.76276</v>
      </c>
      <c r="H128" s="2">
        <v>-98.502930000000006</v>
      </c>
      <c r="I128" s="2">
        <v>100</v>
      </c>
      <c r="J128" s="2" t="s">
        <v>65</v>
      </c>
      <c r="K128" s="2">
        <v>1</v>
      </c>
      <c r="L128" s="2">
        <v>0</v>
      </c>
    </row>
    <row r="129" spans="1:12" ht="14.25" customHeight="1" x14ac:dyDescent="0.25">
      <c r="A129" s="3">
        <v>44764</v>
      </c>
      <c r="B129" s="2" t="s">
        <v>8</v>
      </c>
      <c r="C129" s="2">
        <v>167</v>
      </c>
      <c r="I129" s="2">
        <v>100</v>
      </c>
      <c r="J129" s="2" t="s">
        <v>65</v>
      </c>
      <c r="K129" s="2">
        <v>0</v>
      </c>
      <c r="L129" s="2">
        <v>0</v>
      </c>
    </row>
    <row r="130" spans="1:12" ht="14.25" customHeight="1" x14ac:dyDescent="0.25">
      <c r="A130" s="3">
        <v>44768</v>
      </c>
      <c r="B130" s="2" t="s">
        <v>30</v>
      </c>
      <c r="C130" s="2">
        <v>27</v>
      </c>
      <c r="D130" s="2" t="s">
        <v>46</v>
      </c>
      <c r="E130" s="2" t="s">
        <v>52</v>
      </c>
      <c r="F130" s="2">
        <v>65</v>
      </c>
      <c r="G130" s="2">
        <v>40.712409999999998</v>
      </c>
      <c r="H130" s="2">
        <v>-98.648330000000001</v>
      </c>
      <c r="I130" s="2">
        <v>100</v>
      </c>
      <c r="J130" s="2" t="s">
        <v>55</v>
      </c>
      <c r="K130" s="2">
        <v>1</v>
      </c>
      <c r="L130" s="2">
        <v>0</v>
      </c>
    </row>
    <row r="131" spans="1:12" ht="14.25" customHeight="1" x14ac:dyDescent="0.25">
      <c r="A131" s="3">
        <v>44768</v>
      </c>
      <c r="B131" s="2" t="s">
        <v>30</v>
      </c>
      <c r="C131" s="2">
        <v>72</v>
      </c>
      <c r="I131" s="2">
        <v>100</v>
      </c>
      <c r="J131" s="2" t="s">
        <v>49</v>
      </c>
      <c r="K131" s="2">
        <v>0</v>
      </c>
      <c r="L131" s="2">
        <v>0</v>
      </c>
    </row>
    <row r="132" spans="1:12" ht="14.25" customHeight="1" x14ac:dyDescent="0.25">
      <c r="A132" s="3">
        <v>44768</v>
      </c>
      <c r="B132" s="2" t="s">
        <v>30</v>
      </c>
      <c r="C132" s="2">
        <v>117</v>
      </c>
      <c r="D132" s="2" t="s">
        <v>46</v>
      </c>
      <c r="E132" s="2" t="s">
        <v>52</v>
      </c>
      <c r="F132" s="2">
        <v>13</v>
      </c>
      <c r="G132" s="2">
        <v>40.711820000000003</v>
      </c>
      <c r="H132" s="2">
        <v>-98.648570000000007</v>
      </c>
      <c r="I132" s="2">
        <v>100</v>
      </c>
      <c r="J132" s="2" t="s">
        <v>55</v>
      </c>
      <c r="K132" s="2">
        <v>1</v>
      </c>
      <c r="L132" s="2">
        <v>0</v>
      </c>
    </row>
    <row r="133" spans="1:12" ht="14.25" customHeight="1" x14ac:dyDescent="0.25">
      <c r="A133" s="3">
        <v>44768</v>
      </c>
      <c r="B133" s="2" t="s">
        <v>30</v>
      </c>
      <c r="C133" s="2">
        <v>162</v>
      </c>
      <c r="I133" s="2">
        <v>100</v>
      </c>
      <c r="J133" s="2" t="s">
        <v>49</v>
      </c>
      <c r="K133" s="2">
        <v>0</v>
      </c>
      <c r="L133" s="2">
        <v>0</v>
      </c>
    </row>
    <row r="134" spans="1:12" ht="14.25" customHeight="1" x14ac:dyDescent="0.25">
      <c r="A134" s="3">
        <v>44768</v>
      </c>
      <c r="B134" s="2" t="s">
        <v>30</v>
      </c>
      <c r="C134" s="2">
        <v>207</v>
      </c>
      <c r="D134" s="2" t="s">
        <v>46</v>
      </c>
      <c r="E134" s="2" t="s">
        <v>52</v>
      </c>
      <c r="F134" s="2">
        <v>35</v>
      </c>
      <c r="G134" s="2">
        <v>40.711419999999997</v>
      </c>
      <c r="H134" s="2">
        <v>-98.650049999999993</v>
      </c>
      <c r="I134" s="2">
        <v>100</v>
      </c>
      <c r="J134" s="2" t="s">
        <v>49</v>
      </c>
      <c r="K134" s="2">
        <v>1</v>
      </c>
      <c r="L134" s="2">
        <v>0</v>
      </c>
    </row>
    <row r="135" spans="1:12" ht="14.25" customHeight="1" x14ac:dyDescent="0.25">
      <c r="A135" s="3">
        <v>44768</v>
      </c>
      <c r="B135" s="2" t="s">
        <v>30</v>
      </c>
      <c r="C135" s="2">
        <v>252</v>
      </c>
      <c r="I135" s="2">
        <v>100</v>
      </c>
      <c r="J135" s="2" t="s">
        <v>49</v>
      </c>
      <c r="K135" s="2">
        <v>0</v>
      </c>
      <c r="L135" s="2">
        <v>0</v>
      </c>
    </row>
    <row r="136" spans="1:12" ht="14.25" customHeight="1" x14ac:dyDescent="0.25">
      <c r="A136" s="3">
        <v>44768</v>
      </c>
      <c r="B136" s="2" t="s">
        <v>30</v>
      </c>
      <c r="C136" s="2">
        <v>297</v>
      </c>
      <c r="D136" s="2" t="s">
        <v>46</v>
      </c>
      <c r="E136" s="2" t="s">
        <v>52</v>
      </c>
      <c r="F136" s="2">
        <v>13</v>
      </c>
      <c r="G136" s="2">
        <v>40.711750000000002</v>
      </c>
      <c r="H136" s="2">
        <v>-98.649990000000003</v>
      </c>
      <c r="I136" s="2">
        <v>100</v>
      </c>
      <c r="J136" s="2" t="s">
        <v>55</v>
      </c>
      <c r="K136" s="2">
        <v>1</v>
      </c>
      <c r="L136" s="2">
        <v>0</v>
      </c>
    </row>
    <row r="137" spans="1:12" ht="14.25" customHeight="1" x14ac:dyDescent="0.25">
      <c r="A137" s="3">
        <v>44768</v>
      </c>
      <c r="B137" s="2" t="s">
        <v>30</v>
      </c>
      <c r="C137" s="2">
        <v>342</v>
      </c>
      <c r="I137" s="2">
        <v>100</v>
      </c>
      <c r="J137" s="2" t="s">
        <v>55</v>
      </c>
      <c r="K137" s="2">
        <v>0</v>
      </c>
      <c r="L137" s="2">
        <v>0</v>
      </c>
    </row>
    <row r="138" spans="1:12" ht="14.25" customHeight="1" x14ac:dyDescent="0.25">
      <c r="A138" s="3">
        <v>44768</v>
      </c>
      <c r="B138" s="2" t="s">
        <v>31</v>
      </c>
      <c r="C138" s="2">
        <v>140</v>
      </c>
      <c r="D138" s="2" t="s">
        <v>52</v>
      </c>
      <c r="E138" s="2" t="s">
        <v>48</v>
      </c>
      <c r="F138" s="2" t="s">
        <v>48</v>
      </c>
      <c r="G138" s="2" t="s">
        <v>48</v>
      </c>
      <c r="H138" s="2" t="s">
        <v>48</v>
      </c>
      <c r="I138" s="2">
        <v>100</v>
      </c>
      <c r="J138" s="2" t="s">
        <v>49</v>
      </c>
      <c r="K138" s="2">
        <v>1</v>
      </c>
      <c r="L138" s="2">
        <v>0</v>
      </c>
    </row>
    <row r="139" spans="1:12" ht="14.25" customHeight="1" x14ac:dyDescent="0.25">
      <c r="A139" s="3">
        <v>44768</v>
      </c>
      <c r="B139" s="2" t="s">
        <v>31</v>
      </c>
      <c r="C139" s="2">
        <v>185</v>
      </c>
      <c r="I139" s="2">
        <v>100</v>
      </c>
      <c r="J139" s="2" t="s">
        <v>49</v>
      </c>
      <c r="K139" s="2">
        <v>0</v>
      </c>
      <c r="L139" s="2">
        <v>0</v>
      </c>
    </row>
    <row r="140" spans="1:12" ht="14.25" customHeight="1" x14ac:dyDescent="0.25">
      <c r="A140" s="3">
        <v>44768</v>
      </c>
      <c r="B140" s="2" t="s">
        <v>31</v>
      </c>
      <c r="C140" s="2">
        <v>230</v>
      </c>
      <c r="D140" s="2" t="s">
        <v>52</v>
      </c>
      <c r="E140" s="2" t="s">
        <v>48</v>
      </c>
      <c r="F140" s="2" t="s">
        <v>48</v>
      </c>
      <c r="G140" s="2" t="s">
        <v>48</v>
      </c>
      <c r="H140" s="2" t="s">
        <v>48</v>
      </c>
      <c r="I140" s="2">
        <v>100</v>
      </c>
      <c r="J140" s="2" t="s">
        <v>49</v>
      </c>
      <c r="K140" s="2">
        <v>1</v>
      </c>
      <c r="L140" s="2">
        <v>0</v>
      </c>
    </row>
    <row r="141" spans="1:12" ht="14.25" customHeight="1" x14ac:dyDescent="0.25">
      <c r="A141" s="3">
        <v>44768</v>
      </c>
      <c r="B141" s="2" t="s">
        <v>31</v>
      </c>
      <c r="C141" s="2">
        <v>275</v>
      </c>
      <c r="I141" s="2">
        <v>100</v>
      </c>
      <c r="J141" s="2" t="s">
        <v>49</v>
      </c>
      <c r="K141" s="2">
        <v>0</v>
      </c>
      <c r="L141" s="2">
        <v>0</v>
      </c>
    </row>
    <row r="142" spans="1:12" ht="14.25" customHeight="1" x14ac:dyDescent="0.25">
      <c r="A142" s="3">
        <v>44768</v>
      </c>
      <c r="B142" s="2" t="s">
        <v>31</v>
      </c>
      <c r="C142" s="2">
        <v>320</v>
      </c>
      <c r="D142" s="2" t="s">
        <v>52</v>
      </c>
      <c r="E142" s="2" t="s">
        <v>48</v>
      </c>
      <c r="F142" s="2" t="s">
        <v>48</v>
      </c>
      <c r="G142" s="2" t="s">
        <v>48</v>
      </c>
      <c r="H142" s="2" t="s">
        <v>48</v>
      </c>
      <c r="I142" s="2">
        <v>100</v>
      </c>
      <c r="J142" s="2" t="s">
        <v>49</v>
      </c>
      <c r="K142" s="2">
        <v>1</v>
      </c>
      <c r="L142" s="2">
        <v>0</v>
      </c>
    </row>
    <row r="143" spans="1:12" ht="14.25" customHeight="1" x14ac:dyDescent="0.25">
      <c r="A143" s="3">
        <v>44768</v>
      </c>
      <c r="B143" s="2" t="s">
        <v>31</v>
      </c>
      <c r="C143" s="2">
        <v>5</v>
      </c>
      <c r="I143" s="2">
        <v>100</v>
      </c>
      <c r="J143" s="2" t="s">
        <v>49</v>
      </c>
      <c r="K143" s="2">
        <v>0</v>
      </c>
      <c r="L143" s="2">
        <v>0</v>
      </c>
    </row>
    <row r="144" spans="1:12" ht="14.25" customHeight="1" x14ac:dyDescent="0.25">
      <c r="A144" s="3">
        <v>44768</v>
      </c>
      <c r="B144" s="2" t="s">
        <v>31</v>
      </c>
      <c r="C144" s="2">
        <v>50</v>
      </c>
      <c r="D144" s="2" t="s">
        <v>52</v>
      </c>
      <c r="E144" s="2" t="s">
        <v>48</v>
      </c>
      <c r="F144" s="2" t="s">
        <v>48</v>
      </c>
      <c r="G144" s="2" t="s">
        <v>48</v>
      </c>
      <c r="H144" s="2" t="s">
        <v>48</v>
      </c>
      <c r="I144" s="2">
        <v>100</v>
      </c>
      <c r="J144" s="2" t="s">
        <v>49</v>
      </c>
      <c r="K144" s="2">
        <v>1</v>
      </c>
      <c r="L144" s="2">
        <v>0</v>
      </c>
    </row>
    <row r="145" spans="1:14" ht="14.25" customHeight="1" x14ac:dyDescent="0.25">
      <c r="A145" s="3">
        <v>44768</v>
      </c>
      <c r="B145" s="2" t="s">
        <v>31</v>
      </c>
      <c r="C145" s="2">
        <v>95</v>
      </c>
      <c r="I145" s="2">
        <v>100</v>
      </c>
      <c r="J145" s="2" t="s">
        <v>49</v>
      </c>
      <c r="K145" s="2">
        <v>0</v>
      </c>
      <c r="L145" s="2">
        <v>0</v>
      </c>
    </row>
    <row r="146" spans="1:14" ht="14.25" customHeight="1" x14ac:dyDescent="0.25">
      <c r="A146" s="3">
        <v>44770</v>
      </c>
      <c r="B146" s="2" t="s">
        <v>33</v>
      </c>
      <c r="C146" s="2">
        <v>115</v>
      </c>
      <c r="D146" s="2" t="s">
        <v>52</v>
      </c>
      <c r="E146" s="2" t="s">
        <v>66</v>
      </c>
      <c r="F146" s="2">
        <v>36</v>
      </c>
      <c r="G146" s="2">
        <v>40.674840000000003</v>
      </c>
      <c r="H146" s="2">
        <v>-98.826490000000007</v>
      </c>
      <c r="I146" s="2">
        <v>100</v>
      </c>
      <c r="J146" s="2" t="s">
        <v>61</v>
      </c>
      <c r="K146" s="2">
        <v>1</v>
      </c>
      <c r="L146" s="2">
        <v>0</v>
      </c>
    </row>
    <row r="147" spans="1:14" ht="14.25" customHeight="1" x14ac:dyDescent="0.25">
      <c r="A147" s="3">
        <v>44770</v>
      </c>
      <c r="B147" s="2" t="s">
        <v>33</v>
      </c>
      <c r="C147" s="2">
        <v>160</v>
      </c>
      <c r="I147" s="2">
        <v>100</v>
      </c>
      <c r="J147" s="2" t="s">
        <v>61</v>
      </c>
      <c r="K147" s="2">
        <v>0</v>
      </c>
      <c r="L147" s="2">
        <v>0</v>
      </c>
    </row>
    <row r="148" spans="1:14" ht="14.25" customHeight="1" x14ac:dyDescent="0.25">
      <c r="A148" s="3">
        <v>44770</v>
      </c>
      <c r="B148" s="2" t="s">
        <v>33</v>
      </c>
      <c r="C148" s="2">
        <v>205</v>
      </c>
      <c r="D148" s="2" t="s">
        <v>52</v>
      </c>
      <c r="E148" s="2" t="s">
        <v>66</v>
      </c>
      <c r="F148" s="2">
        <v>41</v>
      </c>
      <c r="G148" s="2">
        <v>40.674630000000001</v>
      </c>
      <c r="H148" s="2">
        <v>-98.827150000000003</v>
      </c>
      <c r="I148" s="2">
        <v>100</v>
      </c>
      <c r="J148" s="2" t="s">
        <v>61</v>
      </c>
      <c r="K148" s="2">
        <v>1</v>
      </c>
      <c r="L148" s="2">
        <v>0</v>
      </c>
    </row>
    <row r="149" spans="1:14" ht="14.25" customHeight="1" x14ac:dyDescent="0.25">
      <c r="A149" s="3">
        <v>44770</v>
      </c>
      <c r="B149" s="2" t="s">
        <v>33</v>
      </c>
      <c r="C149" s="2">
        <v>250</v>
      </c>
      <c r="I149" s="2">
        <v>100</v>
      </c>
      <c r="J149" s="2" t="s">
        <v>47</v>
      </c>
      <c r="K149" s="2">
        <v>0</v>
      </c>
      <c r="L149" s="2">
        <v>0</v>
      </c>
    </row>
    <row r="150" spans="1:14" ht="14.25" customHeight="1" x14ac:dyDescent="0.25">
      <c r="A150" s="3">
        <v>44770</v>
      </c>
      <c r="B150" s="2" t="s">
        <v>33</v>
      </c>
      <c r="C150" s="2">
        <v>295</v>
      </c>
      <c r="D150" s="2" t="s">
        <v>52</v>
      </c>
      <c r="E150" s="2" t="s">
        <v>46</v>
      </c>
      <c r="F150" s="2">
        <v>33</v>
      </c>
      <c r="G150" s="2">
        <v>40.675879999999999</v>
      </c>
      <c r="H150" s="2">
        <v>-98.827690000000004</v>
      </c>
      <c r="I150" s="2">
        <v>100</v>
      </c>
      <c r="J150" s="2" t="s">
        <v>47</v>
      </c>
      <c r="K150" s="2">
        <v>1</v>
      </c>
      <c r="L150" s="2">
        <v>0</v>
      </c>
    </row>
    <row r="151" spans="1:14" ht="14.25" customHeight="1" x14ac:dyDescent="0.25">
      <c r="A151" s="3">
        <v>44770</v>
      </c>
      <c r="B151" s="2" t="s">
        <v>33</v>
      </c>
      <c r="C151" s="2">
        <v>340</v>
      </c>
      <c r="I151" s="2">
        <v>100</v>
      </c>
      <c r="J151" s="2" t="s">
        <v>47</v>
      </c>
      <c r="K151" s="2">
        <v>0</v>
      </c>
      <c r="L151" s="2">
        <v>0</v>
      </c>
    </row>
    <row r="152" spans="1:14" ht="14.25" customHeight="1" x14ac:dyDescent="0.25">
      <c r="A152" s="3">
        <v>44770</v>
      </c>
      <c r="B152" s="2" t="s">
        <v>33</v>
      </c>
      <c r="C152" s="2">
        <v>25</v>
      </c>
      <c r="D152" s="2" t="s">
        <v>52</v>
      </c>
      <c r="E152" s="2" t="s">
        <v>46</v>
      </c>
      <c r="F152" s="2">
        <v>36</v>
      </c>
      <c r="G152" s="2">
        <v>40.766080000000002</v>
      </c>
      <c r="H152" s="2">
        <v>-98.827129999999997</v>
      </c>
      <c r="I152" s="2">
        <v>100</v>
      </c>
      <c r="J152" s="2" t="s">
        <v>47</v>
      </c>
      <c r="K152" s="2">
        <v>1</v>
      </c>
      <c r="L152" s="2">
        <v>0</v>
      </c>
    </row>
    <row r="153" spans="1:14" ht="14.25" customHeight="1" x14ac:dyDescent="0.25">
      <c r="A153" s="3">
        <v>44770</v>
      </c>
      <c r="B153" s="2" t="s">
        <v>33</v>
      </c>
      <c r="C153" s="2">
        <v>70</v>
      </c>
      <c r="I153" s="2">
        <v>100</v>
      </c>
      <c r="J153" s="2" t="s">
        <v>47</v>
      </c>
      <c r="K153" s="2">
        <v>0</v>
      </c>
      <c r="L153" s="2">
        <v>0</v>
      </c>
    </row>
    <row r="154" spans="1:14" ht="14.25" customHeight="1" x14ac:dyDescent="0.25">
      <c r="A154" s="3">
        <v>44770</v>
      </c>
      <c r="B154" s="2" t="s">
        <v>32</v>
      </c>
      <c r="C154" s="2">
        <v>146</v>
      </c>
      <c r="D154" s="2" t="s">
        <v>52</v>
      </c>
      <c r="E154" s="2" t="s">
        <v>46</v>
      </c>
      <c r="F154" s="2">
        <v>80</v>
      </c>
      <c r="G154" s="2">
        <v>40.675449999999998</v>
      </c>
      <c r="H154" s="2">
        <v>-98.822559999999996</v>
      </c>
      <c r="I154" s="2">
        <v>100</v>
      </c>
      <c r="J154" s="2" t="s">
        <v>47</v>
      </c>
      <c r="K154" s="2">
        <v>1</v>
      </c>
      <c r="L154" s="2">
        <v>0</v>
      </c>
    </row>
    <row r="155" spans="1:14" ht="14.25" customHeight="1" x14ac:dyDescent="0.25">
      <c r="A155" s="3">
        <v>44770</v>
      </c>
      <c r="B155" s="2" t="s">
        <v>32</v>
      </c>
      <c r="C155" s="2">
        <v>191</v>
      </c>
      <c r="I155" s="2">
        <v>100</v>
      </c>
      <c r="J155" s="2" t="s">
        <v>47</v>
      </c>
      <c r="K155" s="2">
        <v>0</v>
      </c>
      <c r="L155" s="2">
        <v>0</v>
      </c>
    </row>
    <row r="156" spans="1:14" ht="14.25" customHeight="1" x14ac:dyDescent="0.25">
      <c r="A156" s="3">
        <v>44770</v>
      </c>
      <c r="B156" s="2" t="s">
        <v>32</v>
      </c>
      <c r="C156" s="2">
        <v>236</v>
      </c>
      <c r="D156" s="2" t="s">
        <v>52</v>
      </c>
      <c r="E156" s="2" t="s">
        <v>46</v>
      </c>
      <c r="F156" s="2">
        <v>52</v>
      </c>
      <c r="G156" s="2">
        <v>40.675789999999999</v>
      </c>
      <c r="H156" s="2">
        <v>-98.823560000000001</v>
      </c>
      <c r="I156" s="2">
        <v>100</v>
      </c>
      <c r="J156" s="2" t="s">
        <v>47</v>
      </c>
      <c r="K156" s="2">
        <v>1</v>
      </c>
      <c r="L156" s="2">
        <v>0</v>
      </c>
    </row>
    <row r="157" spans="1:14" ht="14.25" customHeight="1" x14ac:dyDescent="0.25">
      <c r="A157" s="3">
        <v>44770</v>
      </c>
      <c r="B157" s="2" t="s">
        <v>32</v>
      </c>
      <c r="C157" s="2">
        <v>281</v>
      </c>
      <c r="I157" s="2">
        <v>100</v>
      </c>
      <c r="J157" s="2" t="s">
        <v>59</v>
      </c>
      <c r="K157" s="2">
        <v>0</v>
      </c>
      <c r="L157" s="2">
        <v>0</v>
      </c>
    </row>
    <row r="158" spans="1:14" ht="14.25" customHeight="1" x14ac:dyDescent="0.25">
      <c r="A158" s="3">
        <v>44770</v>
      </c>
      <c r="B158" s="2" t="s">
        <v>32</v>
      </c>
      <c r="C158" s="2">
        <v>326</v>
      </c>
      <c r="D158" s="2" t="s">
        <v>46</v>
      </c>
      <c r="E158" s="2" t="s">
        <v>52</v>
      </c>
      <c r="F158" s="2">
        <v>40</v>
      </c>
      <c r="G158" s="2">
        <v>40.677210000000002</v>
      </c>
      <c r="H158" s="2">
        <v>-98.823080000000004</v>
      </c>
      <c r="I158" s="2">
        <v>100</v>
      </c>
      <c r="J158" s="2" t="s">
        <v>47</v>
      </c>
      <c r="K158" s="2">
        <v>1</v>
      </c>
      <c r="L158" s="2">
        <v>0</v>
      </c>
      <c r="N158" s="2" t="s">
        <v>67</v>
      </c>
    </row>
    <row r="159" spans="1:14" ht="14.25" customHeight="1" x14ac:dyDescent="0.25">
      <c r="A159" s="3">
        <v>44770</v>
      </c>
      <c r="B159" s="2" t="s">
        <v>32</v>
      </c>
      <c r="C159" s="2">
        <v>11</v>
      </c>
      <c r="I159" s="2">
        <v>100</v>
      </c>
      <c r="J159" s="2" t="s">
        <v>59</v>
      </c>
      <c r="K159" s="2">
        <v>0</v>
      </c>
      <c r="L159" s="2">
        <v>0</v>
      </c>
    </row>
    <row r="160" spans="1:14" ht="14.25" customHeight="1" x14ac:dyDescent="0.25">
      <c r="A160" s="3">
        <v>44770</v>
      </c>
      <c r="B160" s="2" t="s">
        <v>32</v>
      </c>
      <c r="C160" s="2">
        <v>56</v>
      </c>
      <c r="D160" s="2" t="s">
        <v>46</v>
      </c>
      <c r="E160" s="2" t="s">
        <v>52</v>
      </c>
      <c r="F160" s="2">
        <v>44</v>
      </c>
      <c r="G160" s="2">
        <v>40.677169999999997</v>
      </c>
      <c r="H160" s="2">
        <v>-98.822360000000003</v>
      </c>
      <c r="I160" s="2">
        <v>100</v>
      </c>
      <c r="J160" s="2" t="s">
        <v>59</v>
      </c>
      <c r="K160" s="2">
        <v>1</v>
      </c>
      <c r="L160" s="2">
        <v>0</v>
      </c>
    </row>
    <row r="161" spans="1:12" ht="14.25" customHeight="1" x14ac:dyDescent="0.25">
      <c r="A161" s="3">
        <v>44770</v>
      </c>
      <c r="B161" s="2" t="s">
        <v>32</v>
      </c>
      <c r="C161" s="2">
        <v>101</v>
      </c>
      <c r="I161" s="2">
        <v>100</v>
      </c>
      <c r="J161" s="2" t="s">
        <v>59</v>
      </c>
      <c r="K161" s="2">
        <v>0</v>
      </c>
      <c r="L161" s="2">
        <v>0</v>
      </c>
    </row>
    <row r="162" spans="1:12" ht="14.25" customHeight="1" x14ac:dyDescent="0.25">
      <c r="A162" s="3">
        <v>44783</v>
      </c>
      <c r="B162" s="2" t="s">
        <v>26</v>
      </c>
      <c r="C162" s="2">
        <v>71</v>
      </c>
      <c r="D162" s="2" t="s">
        <v>52</v>
      </c>
      <c r="E162" s="2" t="s">
        <v>60</v>
      </c>
      <c r="F162" s="2">
        <v>17</v>
      </c>
      <c r="G162" s="2">
        <v>40.79701</v>
      </c>
      <c r="H162" s="2">
        <v>-98.442920000000001</v>
      </c>
      <c r="I162" s="2">
        <v>100</v>
      </c>
      <c r="J162" s="2" t="s">
        <v>59</v>
      </c>
      <c r="K162" s="2">
        <v>1</v>
      </c>
      <c r="L162" s="2">
        <v>0</v>
      </c>
    </row>
    <row r="163" spans="1:12" ht="14.25" customHeight="1" x14ac:dyDescent="0.25">
      <c r="A163" s="3">
        <v>44783</v>
      </c>
      <c r="B163" s="2" t="s">
        <v>26</v>
      </c>
      <c r="C163" s="2">
        <v>116</v>
      </c>
      <c r="I163" s="2">
        <v>100</v>
      </c>
      <c r="J163" s="2" t="s">
        <v>49</v>
      </c>
      <c r="K163" s="2">
        <v>0</v>
      </c>
      <c r="L163" s="2">
        <v>0</v>
      </c>
    </row>
    <row r="164" spans="1:12" ht="14.25" customHeight="1" x14ac:dyDescent="0.25">
      <c r="A164" s="3">
        <v>44783</v>
      </c>
      <c r="B164" s="2" t="s">
        <v>26</v>
      </c>
      <c r="C164" s="2">
        <v>161</v>
      </c>
      <c r="D164" s="2" t="s">
        <v>52</v>
      </c>
      <c r="E164" s="2" t="s">
        <v>68</v>
      </c>
      <c r="F164" s="2">
        <v>41</v>
      </c>
      <c r="G164" s="2">
        <v>40.796579999999999</v>
      </c>
      <c r="H164" s="2">
        <v>-98.443079999999995</v>
      </c>
      <c r="I164" s="2">
        <v>100</v>
      </c>
      <c r="J164" s="2" t="s">
        <v>59</v>
      </c>
      <c r="K164" s="2">
        <v>1</v>
      </c>
      <c r="L164" s="2">
        <v>0</v>
      </c>
    </row>
    <row r="165" spans="1:12" ht="14.25" customHeight="1" x14ac:dyDescent="0.25">
      <c r="A165" s="3">
        <v>44783</v>
      </c>
      <c r="B165" s="2" t="s">
        <v>26</v>
      </c>
      <c r="C165" s="2">
        <v>206</v>
      </c>
      <c r="I165" s="2">
        <v>100</v>
      </c>
      <c r="J165" s="2" t="s">
        <v>49</v>
      </c>
      <c r="K165" s="2">
        <v>0</v>
      </c>
      <c r="L165" s="2">
        <v>0</v>
      </c>
    </row>
    <row r="166" spans="1:12" ht="14.25" customHeight="1" x14ac:dyDescent="0.25">
      <c r="A166" s="3">
        <v>44783</v>
      </c>
      <c r="B166" s="2" t="s">
        <v>26</v>
      </c>
      <c r="C166" s="2">
        <v>251</v>
      </c>
      <c r="D166" s="2" t="s">
        <v>52</v>
      </c>
      <c r="E166" s="2" t="s">
        <v>46</v>
      </c>
      <c r="F166" s="2">
        <v>39</v>
      </c>
      <c r="G166" s="2">
        <v>40.797310000000003</v>
      </c>
      <c r="H166" s="2">
        <v>-98.444800000000001</v>
      </c>
      <c r="I166" s="2">
        <v>100</v>
      </c>
      <c r="J166" s="2" t="s">
        <v>49</v>
      </c>
      <c r="K166" s="2">
        <v>1</v>
      </c>
      <c r="L166" s="2">
        <v>0</v>
      </c>
    </row>
    <row r="167" spans="1:12" ht="14.25" customHeight="1" x14ac:dyDescent="0.25">
      <c r="A167" s="3">
        <v>44783</v>
      </c>
      <c r="B167" s="2" t="s">
        <v>26</v>
      </c>
      <c r="C167" s="2">
        <v>296</v>
      </c>
      <c r="I167" s="2">
        <v>100</v>
      </c>
      <c r="J167" s="2" t="s">
        <v>59</v>
      </c>
      <c r="K167" s="2">
        <v>0</v>
      </c>
      <c r="L167" s="2">
        <v>0</v>
      </c>
    </row>
    <row r="168" spans="1:12" ht="14.25" customHeight="1" x14ac:dyDescent="0.25">
      <c r="A168" s="3">
        <v>44783</v>
      </c>
      <c r="B168" s="2" t="s">
        <v>26</v>
      </c>
      <c r="C168" s="2">
        <v>341</v>
      </c>
      <c r="D168" s="2" t="s">
        <v>52</v>
      </c>
      <c r="E168" s="2" t="s">
        <v>46</v>
      </c>
      <c r="F168" s="2">
        <v>7</v>
      </c>
      <c r="G168" s="2">
        <v>40.797530000000002</v>
      </c>
      <c r="H168" s="2">
        <v>-98.490799999999993</v>
      </c>
      <c r="I168" s="2">
        <v>100</v>
      </c>
      <c r="J168" s="2" t="s">
        <v>59</v>
      </c>
      <c r="K168" s="2">
        <v>1</v>
      </c>
      <c r="L168" s="2">
        <v>0</v>
      </c>
    </row>
    <row r="169" spans="1:12" ht="14.25" customHeight="1" x14ac:dyDescent="0.25">
      <c r="A169" s="3">
        <v>44783</v>
      </c>
      <c r="B169" s="2" t="s">
        <v>26</v>
      </c>
      <c r="C169" s="2">
        <v>26</v>
      </c>
      <c r="I169" s="2">
        <v>100</v>
      </c>
      <c r="J169" s="2" t="s">
        <v>49</v>
      </c>
      <c r="K169" s="2">
        <v>0</v>
      </c>
      <c r="L169" s="2">
        <v>0</v>
      </c>
    </row>
    <row r="170" spans="1:12" ht="14.25" customHeight="1" x14ac:dyDescent="0.25">
      <c r="A170" s="3">
        <v>44775</v>
      </c>
      <c r="B170" s="2" t="s">
        <v>29</v>
      </c>
      <c r="C170" s="2">
        <v>290</v>
      </c>
      <c r="D170" s="2" t="s">
        <v>52</v>
      </c>
      <c r="E170" s="2" t="s">
        <v>48</v>
      </c>
      <c r="F170" s="2" t="s">
        <v>48</v>
      </c>
      <c r="G170" s="2" t="s">
        <v>48</v>
      </c>
      <c r="H170" s="2" t="s">
        <v>48</v>
      </c>
      <c r="I170" s="2">
        <v>100</v>
      </c>
      <c r="J170" s="2" t="s">
        <v>49</v>
      </c>
      <c r="K170" s="2">
        <v>1</v>
      </c>
      <c r="L170" s="2">
        <v>0</v>
      </c>
    </row>
    <row r="171" spans="1:12" ht="14.25" customHeight="1" x14ac:dyDescent="0.25">
      <c r="A171" s="3">
        <v>44775</v>
      </c>
      <c r="B171" s="2" t="s">
        <v>29</v>
      </c>
      <c r="C171" s="2">
        <v>335</v>
      </c>
      <c r="I171" s="2">
        <v>100</v>
      </c>
      <c r="J171" s="2" t="s">
        <v>49</v>
      </c>
      <c r="K171" s="2">
        <v>0</v>
      </c>
      <c r="L171" s="2">
        <v>0</v>
      </c>
    </row>
    <row r="172" spans="1:12" ht="14.25" customHeight="1" x14ac:dyDescent="0.25">
      <c r="A172" s="3">
        <v>44775</v>
      </c>
      <c r="B172" s="2" t="s">
        <v>29</v>
      </c>
      <c r="C172" s="2">
        <v>20</v>
      </c>
      <c r="D172" s="2" t="s">
        <v>52</v>
      </c>
      <c r="E172" s="2" t="s">
        <v>48</v>
      </c>
      <c r="F172" s="2" t="s">
        <v>48</v>
      </c>
      <c r="G172" s="2" t="s">
        <v>48</v>
      </c>
      <c r="H172" s="2" t="s">
        <v>48</v>
      </c>
      <c r="I172" s="2">
        <v>100</v>
      </c>
      <c r="J172" s="2" t="s">
        <v>50</v>
      </c>
      <c r="K172" s="2">
        <v>1</v>
      </c>
      <c r="L172" s="2">
        <v>0</v>
      </c>
    </row>
    <row r="173" spans="1:12" ht="14.25" customHeight="1" x14ac:dyDescent="0.25">
      <c r="A173" s="3">
        <v>44775</v>
      </c>
      <c r="B173" s="2" t="s">
        <v>29</v>
      </c>
      <c r="C173" s="2">
        <v>65</v>
      </c>
      <c r="I173" s="2">
        <v>100</v>
      </c>
      <c r="J173" s="2" t="s">
        <v>59</v>
      </c>
      <c r="K173" s="2">
        <v>0</v>
      </c>
      <c r="L173" s="2">
        <v>0</v>
      </c>
    </row>
    <row r="174" spans="1:12" ht="14.25" customHeight="1" x14ac:dyDescent="0.25">
      <c r="A174" s="3">
        <v>44775</v>
      </c>
      <c r="B174" s="2" t="s">
        <v>29</v>
      </c>
      <c r="C174" s="2">
        <v>110</v>
      </c>
      <c r="D174" s="2" t="s">
        <v>52</v>
      </c>
      <c r="E174" s="2" t="s">
        <v>48</v>
      </c>
      <c r="F174" s="2" t="s">
        <v>48</v>
      </c>
      <c r="G174" s="2" t="s">
        <v>48</v>
      </c>
      <c r="H174" s="2" t="s">
        <v>48</v>
      </c>
      <c r="I174" s="2">
        <v>100</v>
      </c>
      <c r="J174" s="2" t="s">
        <v>49</v>
      </c>
      <c r="K174" s="2">
        <v>1</v>
      </c>
      <c r="L174" s="2">
        <v>0</v>
      </c>
    </row>
    <row r="175" spans="1:12" ht="14.25" customHeight="1" x14ac:dyDescent="0.25">
      <c r="A175" s="3">
        <v>44775</v>
      </c>
      <c r="B175" s="2" t="s">
        <v>29</v>
      </c>
      <c r="C175" s="2">
        <v>155</v>
      </c>
      <c r="I175" s="2">
        <v>100</v>
      </c>
      <c r="J175" s="2" t="s">
        <v>59</v>
      </c>
      <c r="K175" s="2">
        <v>0</v>
      </c>
      <c r="L175" s="2">
        <v>0</v>
      </c>
    </row>
    <row r="176" spans="1:12" ht="14.25" customHeight="1" x14ac:dyDescent="0.25">
      <c r="A176" s="3">
        <v>44775</v>
      </c>
      <c r="B176" s="2" t="s">
        <v>29</v>
      </c>
      <c r="C176" s="2">
        <v>200</v>
      </c>
      <c r="D176" s="2" t="s">
        <v>52</v>
      </c>
      <c r="E176" s="2" t="s">
        <v>48</v>
      </c>
      <c r="F176" s="2" t="s">
        <v>48</v>
      </c>
      <c r="G176" s="2" t="s">
        <v>48</v>
      </c>
      <c r="H176" s="2" t="s">
        <v>48</v>
      </c>
      <c r="I176" s="2">
        <v>100</v>
      </c>
      <c r="J176" s="2" t="s">
        <v>47</v>
      </c>
      <c r="K176" s="2">
        <v>1</v>
      </c>
      <c r="L176" s="2">
        <v>0</v>
      </c>
    </row>
    <row r="177" spans="1:12" ht="14.25" customHeight="1" x14ac:dyDescent="0.25">
      <c r="A177" s="3">
        <v>44775</v>
      </c>
      <c r="B177" s="2" t="s">
        <v>29</v>
      </c>
      <c r="C177" s="2">
        <v>245</v>
      </c>
      <c r="I177" s="2">
        <v>100</v>
      </c>
      <c r="J177" s="2" t="s">
        <v>59</v>
      </c>
      <c r="K177" s="2">
        <v>0</v>
      </c>
      <c r="L177" s="2">
        <v>0</v>
      </c>
    </row>
    <row r="178" spans="1:12" ht="14.25" customHeight="1" x14ac:dyDescent="0.25">
      <c r="A178" s="3">
        <v>44784</v>
      </c>
      <c r="B178" s="2" t="s">
        <v>20</v>
      </c>
      <c r="C178" s="2">
        <v>223</v>
      </c>
      <c r="D178" s="2" t="s">
        <v>52</v>
      </c>
      <c r="E178" s="2" t="s">
        <v>48</v>
      </c>
      <c r="F178" s="2" t="s">
        <v>48</v>
      </c>
      <c r="G178" s="2" t="s">
        <v>48</v>
      </c>
      <c r="H178" s="2" t="s">
        <v>48</v>
      </c>
      <c r="I178" s="2">
        <v>100</v>
      </c>
      <c r="J178" s="2" t="s">
        <v>50</v>
      </c>
      <c r="K178" s="2">
        <v>1</v>
      </c>
      <c r="L178" s="2">
        <v>0</v>
      </c>
    </row>
    <row r="179" spans="1:12" ht="14.25" customHeight="1" x14ac:dyDescent="0.25">
      <c r="A179" s="3">
        <v>44784</v>
      </c>
      <c r="B179" s="2" t="s">
        <v>20</v>
      </c>
      <c r="C179" s="2">
        <v>268</v>
      </c>
      <c r="I179" s="2">
        <v>100</v>
      </c>
      <c r="J179" s="2" t="s">
        <v>50</v>
      </c>
      <c r="K179" s="2">
        <v>0</v>
      </c>
      <c r="L179" s="2">
        <v>0</v>
      </c>
    </row>
    <row r="180" spans="1:12" ht="14.25" customHeight="1" x14ac:dyDescent="0.25">
      <c r="A180" s="3">
        <v>44784</v>
      </c>
      <c r="B180" s="2" t="s">
        <v>20</v>
      </c>
      <c r="C180" s="2">
        <v>313</v>
      </c>
      <c r="D180" s="2" t="s">
        <v>52</v>
      </c>
      <c r="E180" s="2" t="s">
        <v>56</v>
      </c>
      <c r="F180" s="2">
        <v>83</v>
      </c>
      <c r="G180" s="2">
        <v>40.783790000000003</v>
      </c>
      <c r="H180" s="2">
        <v>-98.449809999999999</v>
      </c>
      <c r="I180" s="2">
        <v>100</v>
      </c>
      <c r="J180" s="2" t="s">
        <v>47</v>
      </c>
      <c r="K180" s="2">
        <v>1</v>
      </c>
      <c r="L180" s="2">
        <v>0</v>
      </c>
    </row>
    <row r="181" spans="1:12" ht="14.25" customHeight="1" x14ac:dyDescent="0.25">
      <c r="A181" s="3">
        <v>44784</v>
      </c>
      <c r="B181" s="2" t="s">
        <v>20</v>
      </c>
      <c r="C181" s="2">
        <v>358</v>
      </c>
      <c r="I181" s="2">
        <v>100</v>
      </c>
      <c r="J181" s="2" t="s">
        <v>47</v>
      </c>
      <c r="K181" s="2">
        <v>0</v>
      </c>
      <c r="L181" s="2">
        <v>0</v>
      </c>
    </row>
    <row r="182" spans="1:12" ht="14.25" customHeight="1" x14ac:dyDescent="0.25">
      <c r="A182" s="3">
        <v>44784</v>
      </c>
      <c r="B182" s="2" t="s">
        <v>20</v>
      </c>
      <c r="C182" s="2">
        <v>43</v>
      </c>
      <c r="D182" s="2" t="s">
        <v>52</v>
      </c>
      <c r="E182" s="2" t="s">
        <v>48</v>
      </c>
      <c r="F182" s="2" t="s">
        <v>48</v>
      </c>
      <c r="G182" s="2" t="s">
        <v>48</v>
      </c>
      <c r="H182" s="2" t="s">
        <v>48</v>
      </c>
      <c r="I182" s="2">
        <v>100</v>
      </c>
      <c r="J182" s="2" t="s">
        <v>50</v>
      </c>
      <c r="K182" s="2">
        <v>1</v>
      </c>
      <c r="L182" s="2">
        <v>0</v>
      </c>
    </row>
    <row r="183" spans="1:12" ht="14.25" customHeight="1" x14ac:dyDescent="0.25">
      <c r="A183" s="3">
        <v>44784</v>
      </c>
      <c r="B183" s="2" t="s">
        <v>20</v>
      </c>
      <c r="C183" s="2">
        <v>88</v>
      </c>
      <c r="I183" s="2">
        <v>100</v>
      </c>
      <c r="J183" s="2" t="s">
        <v>50</v>
      </c>
      <c r="K183" s="2">
        <v>0</v>
      </c>
      <c r="L183" s="2">
        <v>0</v>
      </c>
    </row>
    <row r="184" spans="1:12" ht="14.25" customHeight="1" x14ac:dyDescent="0.25">
      <c r="A184" s="3">
        <v>44784</v>
      </c>
      <c r="B184" s="2" t="s">
        <v>20</v>
      </c>
      <c r="C184" s="2">
        <v>133</v>
      </c>
      <c r="D184" s="2" t="s">
        <v>52</v>
      </c>
      <c r="E184" s="2" t="s">
        <v>69</v>
      </c>
      <c r="F184" s="2">
        <v>61</v>
      </c>
      <c r="G184" s="2">
        <v>40.782969999999999</v>
      </c>
      <c r="H184" s="2">
        <v>-98.447329999999994</v>
      </c>
      <c r="I184" s="2">
        <v>100</v>
      </c>
      <c r="J184" s="2" t="s">
        <v>50</v>
      </c>
      <c r="K184" s="2">
        <v>1</v>
      </c>
      <c r="L184" s="2">
        <v>0</v>
      </c>
    </row>
    <row r="185" spans="1:12" ht="14.25" customHeight="1" x14ac:dyDescent="0.25">
      <c r="A185" s="3">
        <v>44784</v>
      </c>
      <c r="B185" s="2" t="s">
        <v>20</v>
      </c>
      <c r="C185" s="2">
        <v>178</v>
      </c>
      <c r="I185" s="2">
        <v>100</v>
      </c>
      <c r="J185" s="2" t="s">
        <v>50</v>
      </c>
      <c r="K185" s="2">
        <v>0</v>
      </c>
      <c r="L185" s="2">
        <v>0</v>
      </c>
    </row>
    <row r="186" spans="1:12" ht="14.25" customHeight="1" x14ac:dyDescent="0.25">
      <c r="A186" s="14">
        <v>44805</v>
      </c>
      <c r="B186" s="15" t="s">
        <v>23</v>
      </c>
      <c r="C186" s="16">
        <v>5</v>
      </c>
      <c r="D186" s="15" t="s">
        <v>60</v>
      </c>
      <c r="E186" s="15" t="s">
        <v>45</v>
      </c>
      <c r="F186" s="16">
        <v>23</v>
      </c>
      <c r="G186" s="16">
        <v>40.803820000000002</v>
      </c>
      <c r="H186" s="16">
        <v>-98.423929999999999</v>
      </c>
      <c r="I186" s="16">
        <v>100</v>
      </c>
      <c r="J186" s="15" t="s">
        <v>49</v>
      </c>
      <c r="K186" s="16">
        <v>1</v>
      </c>
      <c r="L186" s="16">
        <v>0</v>
      </c>
    </row>
    <row r="187" spans="1:12" ht="14.25" customHeight="1" x14ac:dyDescent="0.25">
      <c r="A187" s="14">
        <v>44805</v>
      </c>
      <c r="B187" s="15" t="s">
        <v>23</v>
      </c>
      <c r="C187" s="16">
        <v>50</v>
      </c>
      <c r="D187" s="15"/>
      <c r="E187" s="15"/>
      <c r="F187" s="15"/>
      <c r="G187" s="15"/>
      <c r="H187" s="15"/>
      <c r="I187" s="16">
        <v>100</v>
      </c>
      <c r="J187" s="15" t="s">
        <v>59</v>
      </c>
      <c r="K187" s="16">
        <v>0</v>
      </c>
      <c r="L187" s="16">
        <v>0</v>
      </c>
    </row>
    <row r="188" spans="1:12" ht="14.25" customHeight="1" x14ac:dyDescent="0.25">
      <c r="A188" s="14">
        <v>44805</v>
      </c>
      <c r="B188" s="15" t="s">
        <v>23</v>
      </c>
      <c r="C188" s="16">
        <v>95</v>
      </c>
      <c r="D188" s="15" t="s">
        <v>60</v>
      </c>
      <c r="E188" s="15" t="s">
        <v>45</v>
      </c>
      <c r="F188" s="16">
        <v>8</v>
      </c>
      <c r="G188" s="15" t="s">
        <v>285</v>
      </c>
      <c r="H188" s="16">
        <v>-98.423810000000003</v>
      </c>
      <c r="I188" s="16">
        <v>100</v>
      </c>
      <c r="J188" s="15" t="s">
        <v>61</v>
      </c>
      <c r="K188" s="16">
        <v>1</v>
      </c>
      <c r="L188" s="16">
        <v>0</v>
      </c>
    </row>
    <row r="189" spans="1:12" ht="14.25" customHeight="1" x14ac:dyDescent="0.25">
      <c r="A189" s="14">
        <v>44805</v>
      </c>
      <c r="B189" s="15" t="s">
        <v>23</v>
      </c>
      <c r="C189" s="16">
        <v>140</v>
      </c>
      <c r="D189" s="15"/>
      <c r="E189" s="15"/>
      <c r="F189" s="15"/>
      <c r="G189" s="15"/>
      <c r="H189" s="15"/>
      <c r="I189" s="16">
        <v>100</v>
      </c>
      <c r="J189" s="15" t="s">
        <v>59</v>
      </c>
      <c r="K189" s="16">
        <v>0</v>
      </c>
      <c r="L189" s="16">
        <v>0</v>
      </c>
    </row>
    <row r="190" spans="1:12" ht="14.25" customHeight="1" x14ac:dyDescent="0.25">
      <c r="A190" s="14">
        <v>44805</v>
      </c>
      <c r="B190" s="15" t="s">
        <v>23</v>
      </c>
      <c r="C190" s="16">
        <v>195</v>
      </c>
      <c r="D190" s="15" t="s">
        <v>46</v>
      </c>
      <c r="E190" s="15" t="s">
        <v>45</v>
      </c>
      <c r="F190" s="16">
        <v>2</v>
      </c>
      <c r="G190" s="16">
        <v>40.80301</v>
      </c>
      <c r="H190" s="16">
        <v>-98.424959999999999</v>
      </c>
      <c r="I190" s="16">
        <v>100</v>
      </c>
      <c r="J190" s="15" t="s">
        <v>59</v>
      </c>
      <c r="K190" s="16">
        <v>1</v>
      </c>
      <c r="L190" s="16">
        <v>0</v>
      </c>
    </row>
    <row r="191" spans="1:12" ht="14.25" customHeight="1" x14ac:dyDescent="0.25">
      <c r="A191" s="14">
        <v>44805</v>
      </c>
      <c r="B191" s="15" t="s">
        <v>23</v>
      </c>
      <c r="C191" s="16">
        <v>230</v>
      </c>
      <c r="D191" s="15"/>
      <c r="E191" s="15"/>
      <c r="F191" s="15"/>
      <c r="G191" s="15"/>
      <c r="H191" s="15"/>
      <c r="I191" s="16">
        <v>100</v>
      </c>
      <c r="J191" s="15" t="s">
        <v>59</v>
      </c>
      <c r="K191" s="16">
        <v>0</v>
      </c>
      <c r="L191" s="16">
        <v>0</v>
      </c>
    </row>
    <row r="192" spans="1:12" ht="14.25" customHeight="1" x14ac:dyDescent="0.25">
      <c r="A192" s="14">
        <v>44805</v>
      </c>
      <c r="B192" s="15" t="s">
        <v>23</v>
      </c>
      <c r="C192" s="16">
        <v>275</v>
      </c>
      <c r="D192" s="15" t="s">
        <v>46</v>
      </c>
      <c r="E192" s="15" t="s">
        <v>60</v>
      </c>
      <c r="F192" s="16">
        <v>17</v>
      </c>
      <c r="G192" s="16">
        <v>40.803319999999999</v>
      </c>
      <c r="H192" s="16">
        <v>-98.425089999999997</v>
      </c>
      <c r="I192" s="16">
        <v>100</v>
      </c>
      <c r="J192" s="15" t="s">
        <v>49</v>
      </c>
      <c r="K192" s="16">
        <v>1</v>
      </c>
      <c r="L192" s="16">
        <v>0</v>
      </c>
    </row>
    <row r="193" spans="1:12" ht="14.25" customHeight="1" x14ac:dyDescent="0.25">
      <c r="A193" s="14">
        <v>44805</v>
      </c>
      <c r="B193" s="15" t="s">
        <v>23</v>
      </c>
      <c r="C193" s="16">
        <v>320</v>
      </c>
      <c r="D193" s="15"/>
      <c r="E193" s="15"/>
      <c r="F193" s="15"/>
      <c r="G193" s="15"/>
      <c r="H193" s="15"/>
      <c r="I193" s="16">
        <v>100</v>
      </c>
      <c r="J193" s="15" t="s">
        <v>49</v>
      </c>
      <c r="K193" s="16">
        <v>0</v>
      </c>
      <c r="L193" s="16">
        <v>0</v>
      </c>
    </row>
    <row r="194" spans="1:12" ht="14.25" customHeight="1" x14ac:dyDescent="0.25">
      <c r="A194" s="14">
        <v>44782</v>
      </c>
      <c r="B194" s="15" t="s">
        <v>27</v>
      </c>
      <c r="C194" s="16">
        <v>266</v>
      </c>
      <c r="D194" s="15" t="s">
        <v>52</v>
      </c>
      <c r="E194" s="15" t="s">
        <v>46</v>
      </c>
      <c r="F194" s="16">
        <v>98</v>
      </c>
      <c r="G194" s="16">
        <v>40.795960000000001</v>
      </c>
      <c r="H194" s="16">
        <v>-98.43974</v>
      </c>
      <c r="I194" s="16">
        <v>100</v>
      </c>
      <c r="J194" s="15" t="s">
        <v>59</v>
      </c>
      <c r="K194" s="16">
        <v>1</v>
      </c>
      <c r="L194" s="16">
        <v>3</v>
      </c>
    </row>
    <row r="195" spans="1:12" ht="14.25" customHeight="1" x14ac:dyDescent="0.25">
      <c r="A195" s="14">
        <v>44782</v>
      </c>
      <c r="B195" s="15" t="s">
        <v>27</v>
      </c>
      <c r="C195" s="16">
        <v>311</v>
      </c>
      <c r="D195" s="15"/>
      <c r="E195" s="15"/>
      <c r="F195" s="15"/>
      <c r="G195" s="15"/>
      <c r="H195" s="15"/>
      <c r="I195" s="16">
        <v>100</v>
      </c>
      <c r="J195" s="15" t="s">
        <v>59</v>
      </c>
      <c r="K195" s="16">
        <v>0</v>
      </c>
      <c r="L195" s="16">
        <v>3</v>
      </c>
    </row>
    <row r="196" spans="1:12" ht="14.25" customHeight="1" x14ac:dyDescent="0.25">
      <c r="A196" s="14">
        <v>44782</v>
      </c>
      <c r="B196" s="15" t="s">
        <v>27</v>
      </c>
      <c r="C196" s="16">
        <v>356</v>
      </c>
      <c r="D196" s="15" t="s">
        <v>52</v>
      </c>
      <c r="E196" s="15" t="s">
        <v>46</v>
      </c>
      <c r="F196" s="16">
        <v>64</v>
      </c>
      <c r="G196" s="16">
        <v>40.796280000000003</v>
      </c>
      <c r="H196" s="16">
        <v>-98.438429999999997</v>
      </c>
      <c r="I196" s="16">
        <v>100</v>
      </c>
      <c r="J196" s="15" t="s">
        <v>55</v>
      </c>
      <c r="K196" s="16">
        <v>1</v>
      </c>
      <c r="L196" s="16">
        <v>3</v>
      </c>
    </row>
    <row r="197" spans="1:12" ht="14.25" customHeight="1" x14ac:dyDescent="0.25">
      <c r="A197" s="14">
        <v>44782</v>
      </c>
      <c r="B197" s="15" t="s">
        <v>27</v>
      </c>
      <c r="C197" s="16">
        <v>41</v>
      </c>
      <c r="D197" s="15"/>
      <c r="E197" s="15"/>
      <c r="F197" s="15"/>
      <c r="G197" s="15"/>
      <c r="H197" s="15"/>
      <c r="I197" s="16">
        <v>100</v>
      </c>
      <c r="J197" s="15" t="s">
        <v>59</v>
      </c>
      <c r="K197" s="16">
        <v>0</v>
      </c>
      <c r="L197" s="16">
        <v>3</v>
      </c>
    </row>
    <row r="198" spans="1:12" ht="14.25" customHeight="1" x14ac:dyDescent="0.25">
      <c r="A198" s="14">
        <v>44782</v>
      </c>
      <c r="B198" s="15" t="s">
        <v>27</v>
      </c>
      <c r="C198" s="16">
        <v>86</v>
      </c>
      <c r="D198" s="15" t="s">
        <v>46</v>
      </c>
      <c r="E198" s="15" t="s">
        <v>52</v>
      </c>
      <c r="F198" s="16">
        <v>59</v>
      </c>
      <c r="G198" s="16">
        <v>40.794989999999999</v>
      </c>
      <c r="H198" s="16">
        <v>-98.436999999999998</v>
      </c>
      <c r="I198" s="16">
        <v>100</v>
      </c>
      <c r="J198" s="15" t="s">
        <v>59</v>
      </c>
      <c r="K198" s="16">
        <v>1</v>
      </c>
      <c r="L198" s="16">
        <v>3</v>
      </c>
    </row>
    <row r="199" spans="1:12" ht="14.25" customHeight="1" x14ac:dyDescent="0.25">
      <c r="A199" s="14">
        <v>44782</v>
      </c>
      <c r="B199" s="15" t="s">
        <v>27</v>
      </c>
      <c r="C199" s="16">
        <v>131</v>
      </c>
      <c r="D199" s="15"/>
      <c r="E199" s="15"/>
      <c r="F199" s="15"/>
      <c r="G199" s="15"/>
      <c r="H199" s="15"/>
      <c r="I199" s="16">
        <v>100</v>
      </c>
      <c r="J199" s="15" t="s">
        <v>59</v>
      </c>
      <c r="K199" s="16">
        <v>0</v>
      </c>
      <c r="L199" s="16">
        <v>3</v>
      </c>
    </row>
    <row r="200" spans="1:12" ht="14.25" customHeight="1" x14ac:dyDescent="0.25">
      <c r="A200" s="14">
        <v>44782</v>
      </c>
      <c r="B200" s="15" t="s">
        <v>27</v>
      </c>
      <c r="C200" s="16">
        <v>176</v>
      </c>
      <c r="D200" s="15" t="s">
        <v>46</v>
      </c>
      <c r="E200" s="15" t="s">
        <v>52</v>
      </c>
      <c r="F200" s="16">
        <v>19</v>
      </c>
      <c r="G200" s="16">
        <v>40.795000000000002</v>
      </c>
      <c r="H200" s="16">
        <v>-98.437669999999997</v>
      </c>
      <c r="I200" s="16">
        <v>100</v>
      </c>
      <c r="J200" s="15" t="s">
        <v>59</v>
      </c>
      <c r="K200" s="16">
        <v>1</v>
      </c>
      <c r="L200" s="16">
        <v>3</v>
      </c>
    </row>
    <row r="201" spans="1:12" ht="14.25" customHeight="1" x14ac:dyDescent="0.25">
      <c r="A201" s="14">
        <v>44782</v>
      </c>
      <c r="B201" s="15" t="s">
        <v>27</v>
      </c>
      <c r="C201" s="16">
        <v>221</v>
      </c>
      <c r="D201" s="15"/>
      <c r="E201" s="15"/>
      <c r="F201" s="15"/>
      <c r="G201" s="15"/>
      <c r="H201" s="15"/>
      <c r="I201" s="16">
        <v>100</v>
      </c>
      <c r="J201" s="15" t="s">
        <v>59</v>
      </c>
      <c r="K201" s="16">
        <v>0</v>
      </c>
      <c r="L201" s="16">
        <v>3</v>
      </c>
    </row>
    <row r="202" spans="1:12" ht="14.25" customHeight="1" x14ac:dyDescent="0.25">
      <c r="A202" s="14">
        <v>44741</v>
      </c>
      <c r="B202" s="15" t="s">
        <v>28</v>
      </c>
      <c r="C202" s="16">
        <v>121</v>
      </c>
      <c r="D202" s="15" t="s">
        <v>45</v>
      </c>
      <c r="E202" s="15" t="s">
        <v>48</v>
      </c>
      <c r="F202" s="15" t="s">
        <v>48</v>
      </c>
      <c r="G202" s="15" t="s">
        <v>48</v>
      </c>
      <c r="H202" s="15" t="s">
        <v>48</v>
      </c>
      <c r="I202" s="16">
        <v>100</v>
      </c>
      <c r="J202" s="15" t="s">
        <v>59</v>
      </c>
      <c r="K202" s="16">
        <v>1</v>
      </c>
      <c r="L202" s="16">
        <v>2</v>
      </c>
    </row>
    <row r="203" spans="1:12" ht="14.25" customHeight="1" x14ac:dyDescent="0.25">
      <c r="A203" s="14">
        <v>44741</v>
      </c>
      <c r="B203" s="15" t="s">
        <v>28</v>
      </c>
      <c r="C203" s="16">
        <v>166</v>
      </c>
      <c r="D203" s="15"/>
      <c r="E203" s="15"/>
      <c r="F203" s="15"/>
      <c r="G203" s="15"/>
      <c r="H203" s="15"/>
      <c r="I203" s="16">
        <v>100</v>
      </c>
      <c r="J203" s="15" t="s">
        <v>49</v>
      </c>
      <c r="K203" s="16">
        <v>0</v>
      </c>
      <c r="L203" s="16">
        <v>2</v>
      </c>
    </row>
    <row r="204" spans="1:12" ht="14.25" customHeight="1" x14ac:dyDescent="0.25">
      <c r="A204" s="14">
        <v>44741</v>
      </c>
      <c r="B204" s="15" t="s">
        <v>28</v>
      </c>
      <c r="C204" s="16">
        <v>211</v>
      </c>
      <c r="D204" s="15" t="s">
        <v>45</v>
      </c>
      <c r="E204" s="15" t="s">
        <v>48</v>
      </c>
      <c r="F204" s="15" t="s">
        <v>48</v>
      </c>
      <c r="G204" s="15" t="s">
        <v>48</v>
      </c>
      <c r="H204" s="15" t="s">
        <v>48</v>
      </c>
      <c r="I204" s="16">
        <v>100</v>
      </c>
      <c r="J204" s="15" t="s">
        <v>59</v>
      </c>
      <c r="K204" s="16">
        <v>1</v>
      </c>
      <c r="L204" s="16">
        <v>2</v>
      </c>
    </row>
    <row r="205" spans="1:12" ht="14.25" customHeight="1" x14ac:dyDescent="0.25">
      <c r="A205" s="14">
        <v>44741</v>
      </c>
      <c r="B205" s="15" t="s">
        <v>28</v>
      </c>
      <c r="C205" s="16">
        <v>256</v>
      </c>
      <c r="D205" s="15"/>
      <c r="E205" s="15"/>
      <c r="F205" s="15"/>
      <c r="G205" s="15"/>
      <c r="H205" s="15"/>
      <c r="I205" s="16">
        <v>100</v>
      </c>
      <c r="J205" s="15" t="s">
        <v>59</v>
      </c>
      <c r="K205" s="16">
        <v>0</v>
      </c>
      <c r="L205" s="16">
        <v>2</v>
      </c>
    </row>
    <row r="206" spans="1:12" ht="14.25" customHeight="1" x14ac:dyDescent="0.25">
      <c r="A206" s="14">
        <v>44741</v>
      </c>
      <c r="B206" s="15" t="s">
        <v>28</v>
      </c>
      <c r="C206" s="16">
        <v>301</v>
      </c>
      <c r="D206" s="15" t="s">
        <v>45</v>
      </c>
      <c r="E206" s="15" t="s">
        <v>46</v>
      </c>
      <c r="F206" s="16">
        <v>43</v>
      </c>
      <c r="G206" s="16">
        <v>40.79392</v>
      </c>
      <c r="H206" s="16">
        <v>-98.431389999999993</v>
      </c>
      <c r="I206" s="16">
        <v>100</v>
      </c>
      <c r="J206" s="15" t="s">
        <v>61</v>
      </c>
      <c r="K206" s="16">
        <v>1</v>
      </c>
      <c r="L206" s="16">
        <v>2</v>
      </c>
    </row>
    <row r="207" spans="1:12" ht="14.25" customHeight="1" x14ac:dyDescent="0.25">
      <c r="A207" s="14">
        <v>44741</v>
      </c>
      <c r="B207" s="15" t="s">
        <v>28</v>
      </c>
      <c r="C207" s="16">
        <v>346</v>
      </c>
      <c r="D207" s="15"/>
      <c r="E207" s="15"/>
      <c r="F207" s="15"/>
      <c r="G207" s="15"/>
      <c r="H207" s="15"/>
      <c r="I207" s="16">
        <v>100</v>
      </c>
      <c r="J207" s="15" t="s">
        <v>59</v>
      </c>
      <c r="K207" s="16">
        <v>0</v>
      </c>
      <c r="L207" s="16">
        <v>2</v>
      </c>
    </row>
    <row r="208" spans="1:12" ht="14.25" customHeight="1" x14ac:dyDescent="0.25">
      <c r="A208" s="14">
        <v>44741</v>
      </c>
      <c r="B208" s="15" t="s">
        <v>28</v>
      </c>
      <c r="C208" s="16">
        <v>31</v>
      </c>
      <c r="D208" s="15" t="s">
        <v>45</v>
      </c>
      <c r="E208" s="15" t="s">
        <v>48</v>
      </c>
      <c r="F208" s="15" t="s">
        <v>48</v>
      </c>
      <c r="G208" s="15" t="s">
        <v>48</v>
      </c>
      <c r="H208" s="15" t="s">
        <v>48</v>
      </c>
      <c r="I208" s="16">
        <v>100</v>
      </c>
      <c r="J208" s="15" t="s">
        <v>47</v>
      </c>
      <c r="K208" s="16">
        <v>1</v>
      </c>
      <c r="L208" s="16">
        <v>2</v>
      </c>
    </row>
    <row r="209" spans="1:12" ht="14.25" customHeight="1" x14ac:dyDescent="0.25">
      <c r="A209" s="14">
        <v>44741</v>
      </c>
      <c r="B209" s="15" t="s">
        <v>28</v>
      </c>
      <c r="C209" s="16">
        <v>76</v>
      </c>
      <c r="D209" s="15"/>
      <c r="E209" s="15"/>
      <c r="F209" s="15"/>
      <c r="G209" s="15"/>
      <c r="H209" s="15"/>
      <c r="I209" s="16">
        <v>100</v>
      </c>
      <c r="J209" s="15" t="s">
        <v>59</v>
      </c>
      <c r="K209" s="16">
        <v>0</v>
      </c>
      <c r="L209" s="16">
        <v>2</v>
      </c>
    </row>
    <row r="210" spans="1:12" ht="14.25" customHeight="1" x14ac:dyDescent="0.25"/>
    <row r="211" spans="1:12" ht="14.25" customHeight="1" x14ac:dyDescent="0.25"/>
    <row r="212" spans="1:12" ht="14.25" customHeight="1" x14ac:dyDescent="0.25"/>
    <row r="213" spans="1:12" ht="14.25" customHeight="1" x14ac:dyDescent="0.25"/>
    <row r="214" spans="1:12" ht="14.25" customHeight="1" x14ac:dyDescent="0.25"/>
    <row r="215" spans="1:12" ht="14.25" customHeight="1" x14ac:dyDescent="0.25"/>
    <row r="216" spans="1:12" ht="14.25" customHeight="1" x14ac:dyDescent="0.25"/>
    <row r="217" spans="1:12" ht="14.25" customHeight="1" x14ac:dyDescent="0.25"/>
    <row r="218" spans="1:12" ht="14.25" customHeight="1" x14ac:dyDescent="0.25"/>
    <row r="219" spans="1:12" ht="14.25" customHeight="1" x14ac:dyDescent="0.25"/>
    <row r="220" spans="1:12" ht="14.25" customHeight="1" x14ac:dyDescent="0.25"/>
    <row r="221" spans="1:12" ht="14.25" customHeight="1" x14ac:dyDescent="0.25"/>
    <row r="222" spans="1:12" ht="14.25" customHeight="1" x14ac:dyDescent="0.25"/>
    <row r="223" spans="1:12" ht="14.25" customHeight="1" x14ac:dyDescent="0.25"/>
    <row r="224" spans="1:1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spans="1:1" ht="14.25" customHeight="1" x14ac:dyDescent="0.25"/>
    <row r="738" spans="1:1" ht="14.25" customHeight="1" x14ac:dyDescent="0.25"/>
    <row r="739" spans="1:1" ht="14.25" customHeight="1" x14ac:dyDescent="0.25"/>
    <row r="740" spans="1:1" ht="14.25" customHeight="1" x14ac:dyDescent="0.25"/>
    <row r="741" spans="1:1" ht="14.25" customHeight="1" x14ac:dyDescent="0.25"/>
    <row r="742" spans="1:1" ht="14.25" customHeight="1" x14ac:dyDescent="0.25"/>
    <row r="743" spans="1:1" ht="14.25" customHeight="1" x14ac:dyDescent="0.25"/>
    <row r="744" spans="1:1" ht="14.25" customHeight="1" x14ac:dyDescent="0.25">
      <c r="A744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9.7109375" customWidth="1"/>
    <col min="2" max="3" width="8.7109375" customWidth="1"/>
    <col min="4" max="4" width="13.28515625" customWidth="1"/>
    <col min="5" max="5" width="9.28515625" customWidth="1"/>
    <col min="6" max="7" width="8.7109375" customWidth="1"/>
    <col min="8" max="8" width="9.42578125" customWidth="1"/>
    <col min="9" max="13" width="8.7109375" customWidth="1"/>
    <col min="14" max="14" width="9.85546875" customWidth="1"/>
    <col min="15" max="19" width="9.28515625" customWidth="1"/>
    <col min="20" max="21" width="8.7109375" customWidth="1"/>
    <col min="22" max="22" width="9.7109375" customWidth="1"/>
    <col min="23" max="24" width="8.7109375" customWidth="1"/>
    <col min="25" max="25" width="38" customWidth="1"/>
    <col min="26" max="35" width="8.7109375" customWidth="1"/>
  </cols>
  <sheetData>
    <row r="1" spans="1:25" ht="14.25" customHeight="1" x14ac:dyDescent="0.25">
      <c r="A1" s="1" t="s">
        <v>0</v>
      </c>
      <c r="B1" s="2" t="s">
        <v>34</v>
      </c>
      <c r="C1" s="1" t="s">
        <v>70</v>
      </c>
      <c r="D1" s="1" t="s">
        <v>71</v>
      </c>
      <c r="E1" s="1" t="s">
        <v>72</v>
      </c>
      <c r="F1" s="2" t="s">
        <v>73</v>
      </c>
      <c r="G1" s="1" t="s">
        <v>74</v>
      </c>
      <c r="H1" s="5" t="s">
        <v>75</v>
      </c>
      <c r="I1" s="5" t="s">
        <v>76</v>
      </c>
      <c r="J1" s="1" t="s">
        <v>77</v>
      </c>
      <c r="K1" s="2" t="s">
        <v>78</v>
      </c>
      <c r="L1" s="1" t="s">
        <v>79</v>
      </c>
      <c r="M1" s="1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  <c r="S1" s="2" t="s">
        <v>86</v>
      </c>
      <c r="T1" s="2" t="s">
        <v>87</v>
      </c>
      <c r="U1" s="2" t="s">
        <v>88</v>
      </c>
      <c r="V1" s="2" t="s">
        <v>89</v>
      </c>
      <c r="W1" s="1" t="s">
        <v>39</v>
      </c>
      <c r="X1" s="1" t="s">
        <v>40</v>
      </c>
      <c r="Y1" s="2" t="s">
        <v>90</v>
      </c>
    </row>
    <row r="2" spans="1:25" ht="14.25" customHeight="1" x14ac:dyDescent="0.25">
      <c r="A2" s="3">
        <v>44707</v>
      </c>
      <c r="B2" s="2" t="s">
        <v>8</v>
      </c>
      <c r="C2" s="2">
        <v>1</v>
      </c>
      <c r="D2" s="2" t="s">
        <v>91</v>
      </c>
      <c r="E2" s="2">
        <v>41.6</v>
      </c>
      <c r="F2" s="2">
        <v>1.7589999999999999</v>
      </c>
      <c r="H2" s="5">
        <v>54</v>
      </c>
      <c r="I2" s="5">
        <f t="shared" ref="I2:I55" si="0">(H2-32)*(5/9)</f>
        <v>12.222222222222223</v>
      </c>
      <c r="J2" s="2" t="s">
        <v>92</v>
      </c>
      <c r="K2" s="2">
        <v>73.33</v>
      </c>
      <c r="L2" s="2" t="s">
        <v>92</v>
      </c>
      <c r="M2" s="2" t="s">
        <v>93</v>
      </c>
      <c r="N2" s="1">
        <f>53.34-39.77</f>
        <v>13.57</v>
      </c>
      <c r="O2" s="2">
        <v>83</v>
      </c>
      <c r="P2" s="2">
        <v>588</v>
      </c>
      <c r="Q2" s="2">
        <v>588</v>
      </c>
      <c r="R2" s="2">
        <v>2324.02</v>
      </c>
      <c r="S2" s="2">
        <v>39.54</v>
      </c>
      <c r="T2" s="1">
        <f>R2-S2</f>
        <v>2284.48</v>
      </c>
    </row>
    <row r="3" spans="1:25" ht="14.25" customHeight="1" x14ac:dyDescent="0.25">
      <c r="A3" s="3">
        <v>44707</v>
      </c>
      <c r="B3" s="2" t="s">
        <v>8</v>
      </c>
      <c r="C3" s="2">
        <v>2</v>
      </c>
      <c r="D3" s="2" t="s">
        <v>91</v>
      </c>
      <c r="E3" s="2">
        <v>42.2</v>
      </c>
      <c r="F3" s="2">
        <v>1.79</v>
      </c>
      <c r="H3" s="5">
        <v>55</v>
      </c>
      <c r="I3" s="5">
        <f t="shared" si="0"/>
        <v>12.777777777777779</v>
      </c>
    </row>
    <row r="4" spans="1:25" ht="14.25" customHeight="1" x14ac:dyDescent="0.25">
      <c r="A4" s="3">
        <v>44707</v>
      </c>
      <c r="B4" s="2" t="s">
        <v>8</v>
      </c>
      <c r="C4" s="2">
        <v>3</v>
      </c>
      <c r="D4" s="2" t="s">
        <v>91</v>
      </c>
      <c r="E4" s="2">
        <v>36.200000000000003</v>
      </c>
      <c r="F4" s="2">
        <v>1.6759999999999999</v>
      </c>
      <c r="H4" s="5">
        <v>55</v>
      </c>
      <c r="I4" s="5">
        <f t="shared" si="0"/>
        <v>12.777777777777779</v>
      </c>
    </row>
    <row r="5" spans="1:25" ht="14.25" customHeight="1" x14ac:dyDescent="0.25">
      <c r="A5" s="3">
        <v>44707</v>
      </c>
      <c r="B5" s="2" t="s">
        <v>8</v>
      </c>
      <c r="C5" s="2">
        <v>4</v>
      </c>
      <c r="D5" s="2" t="s">
        <v>91</v>
      </c>
      <c r="E5" s="2">
        <v>30.1</v>
      </c>
      <c r="F5" s="2">
        <v>1.5680000000000001</v>
      </c>
      <c r="H5" s="5">
        <v>54</v>
      </c>
      <c r="I5" s="5">
        <f t="shared" si="0"/>
        <v>12.222222222222223</v>
      </c>
      <c r="J5" s="2" t="s">
        <v>92</v>
      </c>
      <c r="K5" s="2">
        <v>94</v>
      </c>
      <c r="L5" s="2" t="s">
        <v>92</v>
      </c>
      <c r="M5" s="2" t="s">
        <v>93</v>
      </c>
      <c r="N5" s="1">
        <f>45.35-39.7</f>
        <v>5.6499999999999986</v>
      </c>
      <c r="O5" s="2">
        <v>102</v>
      </c>
      <c r="R5" s="2">
        <v>2744.48</v>
      </c>
      <c r="S5" s="2">
        <v>39.64</v>
      </c>
      <c r="T5" s="1">
        <f>R5-S5</f>
        <v>2704.84</v>
      </c>
    </row>
    <row r="6" spans="1:25" ht="14.25" customHeight="1" x14ac:dyDescent="0.25">
      <c r="A6" s="3">
        <v>44707</v>
      </c>
      <c r="B6" s="2" t="s">
        <v>8</v>
      </c>
      <c r="C6" s="2">
        <v>5</v>
      </c>
      <c r="D6" s="2" t="s">
        <v>91</v>
      </c>
      <c r="E6" s="2">
        <v>22.7</v>
      </c>
      <c r="F6" s="2">
        <v>1.46</v>
      </c>
      <c r="H6" s="5">
        <v>54</v>
      </c>
      <c r="I6" s="5">
        <f t="shared" si="0"/>
        <v>12.222222222222223</v>
      </c>
    </row>
    <row r="7" spans="1:25" ht="14.25" customHeight="1" x14ac:dyDescent="0.25">
      <c r="A7" s="3">
        <v>44707</v>
      </c>
      <c r="B7" s="2" t="s">
        <v>8</v>
      </c>
      <c r="C7" s="2">
        <v>6</v>
      </c>
      <c r="D7" s="2" t="s">
        <v>91</v>
      </c>
      <c r="E7" s="2">
        <v>16</v>
      </c>
      <c r="F7" s="2">
        <v>1.3620000000000001</v>
      </c>
      <c r="H7" s="5">
        <v>54</v>
      </c>
      <c r="I7" s="5">
        <f t="shared" si="0"/>
        <v>12.222222222222223</v>
      </c>
      <c r="J7" s="2" t="s">
        <v>92</v>
      </c>
      <c r="K7" s="2">
        <v>94</v>
      </c>
      <c r="L7" s="2" t="s">
        <v>92</v>
      </c>
      <c r="M7" s="2" t="s">
        <v>93</v>
      </c>
      <c r="N7" s="1">
        <f>41.03-39.71</f>
        <v>1.3200000000000003</v>
      </c>
      <c r="O7" s="2">
        <v>111</v>
      </c>
      <c r="P7" s="2">
        <v>589</v>
      </c>
      <c r="Q7" s="2">
        <v>589</v>
      </c>
      <c r="R7" s="2">
        <v>2648.35</v>
      </c>
      <c r="S7" s="2">
        <v>39.549999999999997</v>
      </c>
      <c r="T7" s="1">
        <f t="shared" ref="T7:T8" si="1">R7-S7</f>
        <v>2608.7999999999997</v>
      </c>
    </row>
    <row r="8" spans="1:25" ht="14.25" customHeight="1" x14ac:dyDescent="0.25">
      <c r="A8" s="3">
        <v>44712</v>
      </c>
      <c r="B8" s="2" t="s">
        <v>9</v>
      </c>
      <c r="C8" s="2">
        <v>1</v>
      </c>
      <c r="D8" s="2" t="s">
        <v>94</v>
      </c>
      <c r="E8" s="2">
        <v>30.8</v>
      </c>
      <c r="F8" s="2">
        <v>1.579</v>
      </c>
      <c r="H8" s="5">
        <v>68</v>
      </c>
      <c r="I8" s="5">
        <f t="shared" si="0"/>
        <v>20</v>
      </c>
      <c r="J8" s="2" t="s">
        <v>95</v>
      </c>
      <c r="K8" s="2">
        <v>90</v>
      </c>
      <c r="L8" s="2" t="s">
        <v>92</v>
      </c>
      <c r="M8" s="2" t="s">
        <v>93</v>
      </c>
      <c r="N8" s="2">
        <f>62.61-39.94</f>
        <v>22.67</v>
      </c>
      <c r="O8" s="2">
        <v>111</v>
      </c>
      <c r="P8" s="2">
        <v>589</v>
      </c>
      <c r="Q8" s="2">
        <v>589</v>
      </c>
      <c r="R8" s="2">
        <v>2639.04</v>
      </c>
      <c r="S8" s="2">
        <v>39.54</v>
      </c>
      <c r="T8" s="1">
        <f t="shared" si="1"/>
        <v>2599.5</v>
      </c>
    </row>
    <row r="9" spans="1:25" ht="14.25" customHeight="1" x14ac:dyDescent="0.25">
      <c r="A9" s="3">
        <v>44712</v>
      </c>
      <c r="B9" s="2" t="s">
        <v>9</v>
      </c>
      <c r="C9" s="2">
        <v>2</v>
      </c>
      <c r="D9" s="2" t="s">
        <v>94</v>
      </c>
      <c r="E9" s="2">
        <v>39.5</v>
      </c>
      <c r="F9" s="2">
        <v>1.724</v>
      </c>
      <c r="H9" s="5">
        <v>66</v>
      </c>
      <c r="I9" s="5">
        <f t="shared" si="0"/>
        <v>18.888888888888889</v>
      </c>
    </row>
    <row r="10" spans="1:25" ht="14.25" customHeight="1" x14ac:dyDescent="0.25">
      <c r="A10" s="3">
        <v>44712</v>
      </c>
      <c r="B10" s="2" t="s">
        <v>9</v>
      </c>
      <c r="C10" s="2">
        <v>3</v>
      </c>
      <c r="D10" s="2" t="s">
        <v>94</v>
      </c>
      <c r="E10" s="2">
        <v>33.1</v>
      </c>
      <c r="F10" s="2">
        <v>1.6160000000000001</v>
      </c>
      <c r="H10" s="5">
        <v>66</v>
      </c>
      <c r="I10" s="5">
        <f t="shared" si="0"/>
        <v>18.888888888888889</v>
      </c>
    </row>
    <row r="11" spans="1:25" ht="14.25" customHeight="1" x14ac:dyDescent="0.25">
      <c r="A11" s="3">
        <v>44712</v>
      </c>
      <c r="B11" s="2" t="s">
        <v>9</v>
      </c>
      <c r="C11" s="2">
        <v>4</v>
      </c>
      <c r="D11" s="2" t="s">
        <v>94</v>
      </c>
      <c r="E11" s="2">
        <v>31.1</v>
      </c>
      <c r="F11" s="2">
        <v>1.593</v>
      </c>
      <c r="H11" s="5">
        <v>68</v>
      </c>
      <c r="I11" s="5">
        <f t="shared" si="0"/>
        <v>20</v>
      </c>
      <c r="J11" s="2" t="s">
        <v>95</v>
      </c>
      <c r="K11" s="2">
        <v>111</v>
      </c>
      <c r="L11" s="2" t="s">
        <v>92</v>
      </c>
      <c r="M11" s="2" t="s">
        <v>93</v>
      </c>
      <c r="N11" s="1">
        <f>51.9-39.86</f>
        <v>12.04</v>
      </c>
      <c r="O11" s="2">
        <v>85</v>
      </c>
      <c r="R11" s="2">
        <v>2538.6999999999998</v>
      </c>
      <c r="S11" s="2">
        <v>39.64</v>
      </c>
      <c r="T11" s="1">
        <f>R11-S11</f>
        <v>2499.06</v>
      </c>
    </row>
    <row r="12" spans="1:25" ht="14.25" customHeight="1" x14ac:dyDescent="0.25">
      <c r="A12" s="3">
        <v>44712</v>
      </c>
      <c r="B12" s="2" t="s">
        <v>9</v>
      </c>
      <c r="C12" s="2">
        <v>5</v>
      </c>
      <c r="D12" s="2" t="s">
        <v>94</v>
      </c>
      <c r="E12" s="2">
        <v>44</v>
      </c>
      <c r="F12" s="2">
        <v>1.8169999999999999</v>
      </c>
      <c r="H12" s="5">
        <v>66</v>
      </c>
      <c r="I12" s="5">
        <f t="shared" si="0"/>
        <v>18.888888888888889</v>
      </c>
    </row>
    <row r="13" spans="1:25" ht="14.25" customHeight="1" x14ac:dyDescent="0.25">
      <c r="A13" s="3">
        <v>44712</v>
      </c>
      <c r="B13" s="2" t="s">
        <v>9</v>
      </c>
      <c r="C13" s="2">
        <v>6</v>
      </c>
      <c r="D13" s="2" t="s">
        <v>94</v>
      </c>
      <c r="E13" s="2">
        <v>36.299999999999997</v>
      </c>
      <c r="F13" s="2">
        <v>1.667</v>
      </c>
      <c r="H13" s="5">
        <v>70</v>
      </c>
      <c r="I13" s="5">
        <f t="shared" si="0"/>
        <v>21.111111111111111</v>
      </c>
      <c r="J13" s="2" t="s">
        <v>92</v>
      </c>
      <c r="K13" s="2">
        <v>112</v>
      </c>
      <c r="L13" s="2" t="s">
        <v>92</v>
      </c>
      <c r="M13" s="2" t="s">
        <v>93</v>
      </c>
      <c r="N13" s="1">
        <f>58.94-39.94</f>
        <v>19</v>
      </c>
      <c r="O13" s="2">
        <v>81.5</v>
      </c>
      <c r="P13" s="2">
        <v>590</v>
      </c>
      <c r="Q13" s="2">
        <v>590</v>
      </c>
      <c r="R13" s="2">
        <v>2375.8000000000002</v>
      </c>
      <c r="S13" s="2">
        <v>39.58</v>
      </c>
      <c r="T13" s="1">
        <f t="shared" ref="T13:T14" si="2">R13-S13</f>
        <v>2336.2200000000003</v>
      </c>
    </row>
    <row r="14" spans="1:25" ht="14.25" customHeight="1" x14ac:dyDescent="0.25">
      <c r="A14" s="3">
        <v>44712</v>
      </c>
      <c r="B14" s="2" t="s">
        <v>10</v>
      </c>
      <c r="C14" s="2">
        <v>1</v>
      </c>
      <c r="D14" s="2" t="s">
        <v>94</v>
      </c>
      <c r="E14" s="2">
        <v>28.3</v>
      </c>
      <c r="F14" s="2">
        <v>1.542</v>
      </c>
      <c r="H14" s="5">
        <v>64</v>
      </c>
      <c r="I14" s="5">
        <f t="shared" si="0"/>
        <v>17.777777777777779</v>
      </c>
      <c r="J14" s="2" t="s">
        <v>92</v>
      </c>
      <c r="K14" s="2">
        <v>42</v>
      </c>
      <c r="L14" s="2" t="s">
        <v>92</v>
      </c>
      <c r="M14" s="2" t="s">
        <v>93</v>
      </c>
      <c r="N14" s="1">
        <f>57.08-39.66</f>
        <v>17.420000000000002</v>
      </c>
      <c r="O14" s="2">
        <v>111</v>
      </c>
      <c r="P14" s="2">
        <v>587</v>
      </c>
      <c r="Q14" s="6">
        <v>589.40942399999994</v>
      </c>
      <c r="R14" s="2">
        <v>2745.62</v>
      </c>
      <c r="S14" s="2">
        <v>39.76</v>
      </c>
      <c r="T14" s="1">
        <f t="shared" si="2"/>
        <v>2705.8599999999997</v>
      </c>
    </row>
    <row r="15" spans="1:25" ht="14.25" customHeight="1" x14ac:dyDescent="0.25">
      <c r="A15" s="3">
        <v>44712</v>
      </c>
      <c r="B15" s="2" t="s">
        <v>10</v>
      </c>
      <c r="C15" s="2">
        <v>2</v>
      </c>
      <c r="D15" s="2" t="s">
        <v>94</v>
      </c>
      <c r="E15" s="2">
        <v>14.3</v>
      </c>
      <c r="F15" s="2">
        <v>1.337</v>
      </c>
      <c r="H15" s="5">
        <v>64</v>
      </c>
      <c r="I15" s="5">
        <f t="shared" si="0"/>
        <v>17.777777777777779</v>
      </c>
    </row>
    <row r="16" spans="1:25" ht="14.25" customHeight="1" x14ac:dyDescent="0.25">
      <c r="A16" s="3">
        <v>44712</v>
      </c>
      <c r="B16" s="2" t="s">
        <v>10</v>
      </c>
      <c r="C16" s="2">
        <v>3</v>
      </c>
      <c r="D16" s="2" t="s">
        <v>94</v>
      </c>
      <c r="E16" s="2">
        <v>16.600000000000001</v>
      </c>
      <c r="F16" s="2">
        <v>1.371</v>
      </c>
      <c r="H16" s="5">
        <v>66</v>
      </c>
      <c r="I16" s="5">
        <f t="shared" si="0"/>
        <v>18.888888888888889</v>
      </c>
    </row>
    <row r="17" spans="1:20" ht="14.25" customHeight="1" x14ac:dyDescent="0.25">
      <c r="A17" s="3">
        <v>44712</v>
      </c>
      <c r="B17" s="2" t="s">
        <v>10</v>
      </c>
      <c r="C17" s="2">
        <v>4</v>
      </c>
      <c r="D17" s="2" t="s">
        <v>94</v>
      </c>
      <c r="E17" s="2">
        <v>14.9</v>
      </c>
      <c r="F17" s="2">
        <v>1.343</v>
      </c>
      <c r="H17" s="5">
        <v>63</v>
      </c>
      <c r="I17" s="5">
        <f t="shared" si="0"/>
        <v>17.222222222222221</v>
      </c>
      <c r="J17" s="2" t="s">
        <v>92</v>
      </c>
      <c r="K17" s="2">
        <v>33</v>
      </c>
      <c r="L17" s="2" t="s">
        <v>92</v>
      </c>
      <c r="M17" s="2" t="s">
        <v>93</v>
      </c>
      <c r="N17" s="1">
        <f>51.96-39.77</f>
        <v>12.189999999999998</v>
      </c>
      <c r="O17" s="2">
        <v>111</v>
      </c>
      <c r="R17" s="2">
        <v>2337.37</v>
      </c>
      <c r="S17" s="2">
        <v>39.799999999999997</v>
      </c>
      <c r="T17" s="1">
        <f>R17-S17</f>
        <v>2297.5699999999997</v>
      </c>
    </row>
    <row r="18" spans="1:20" ht="14.25" customHeight="1" x14ac:dyDescent="0.25">
      <c r="A18" s="3">
        <v>44712</v>
      </c>
      <c r="B18" s="2" t="s">
        <v>10</v>
      </c>
      <c r="C18" s="2">
        <v>5</v>
      </c>
      <c r="D18" s="2" t="s">
        <v>94</v>
      </c>
      <c r="E18" s="2">
        <v>22.5</v>
      </c>
      <c r="F18" s="2">
        <v>1.458</v>
      </c>
      <c r="H18" s="5">
        <v>64</v>
      </c>
      <c r="I18" s="5">
        <f t="shared" si="0"/>
        <v>17.777777777777779</v>
      </c>
    </row>
    <row r="19" spans="1:20" ht="14.25" customHeight="1" x14ac:dyDescent="0.25">
      <c r="A19" s="3">
        <v>44712</v>
      </c>
      <c r="B19" s="2" t="s">
        <v>10</v>
      </c>
      <c r="C19" s="2">
        <v>6</v>
      </c>
      <c r="D19" s="2" t="s">
        <v>94</v>
      </c>
      <c r="E19" s="2">
        <v>13.8</v>
      </c>
      <c r="F19" s="2">
        <v>1.325</v>
      </c>
      <c r="H19" s="5">
        <v>64</v>
      </c>
      <c r="I19" s="5">
        <f t="shared" si="0"/>
        <v>17.777777777777779</v>
      </c>
      <c r="J19" s="2" t="s">
        <v>92</v>
      </c>
      <c r="K19" s="2">
        <v>26</v>
      </c>
      <c r="L19" s="2" t="s">
        <v>92</v>
      </c>
      <c r="M19" s="2" t="s">
        <v>93</v>
      </c>
      <c r="N19" s="1">
        <f>46.52-39.72</f>
        <v>6.8000000000000043</v>
      </c>
      <c r="O19" s="2">
        <v>111</v>
      </c>
      <c r="P19" s="2">
        <v>588</v>
      </c>
      <c r="Q19" s="2">
        <v>590.85131799999999</v>
      </c>
      <c r="R19" s="2">
        <v>2371.4</v>
      </c>
      <c r="S19" s="2">
        <v>39.83</v>
      </c>
      <c r="T19" s="1">
        <f>R19-S19</f>
        <v>2331.5700000000002</v>
      </c>
    </row>
    <row r="20" spans="1:20" ht="14.25" customHeight="1" x14ac:dyDescent="0.25">
      <c r="A20" s="3">
        <v>44718</v>
      </c>
      <c r="B20" s="2" t="s">
        <v>18</v>
      </c>
      <c r="C20" s="2">
        <v>1</v>
      </c>
      <c r="D20" s="2" t="s">
        <v>94</v>
      </c>
      <c r="E20" s="2">
        <v>24</v>
      </c>
      <c r="F20" s="2">
        <v>1.476</v>
      </c>
      <c r="H20" s="5">
        <v>66</v>
      </c>
      <c r="I20" s="5">
        <f t="shared" si="0"/>
        <v>18.888888888888889</v>
      </c>
      <c r="J20" s="2" t="s">
        <v>92</v>
      </c>
      <c r="K20" s="2">
        <v>11</v>
      </c>
      <c r="L20" s="2" t="s">
        <v>92</v>
      </c>
      <c r="M20" s="2" t="s">
        <v>93</v>
      </c>
      <c r="N20" s="1">
        <f>66.78-40.08</f>
        <v>26.700000000000003</v>
      </c>
      <c r="O20" s="2">
        <v>111</v>
      </c>
      <c r="P20" s="2">
        <v>580</v>
      </c>
      <c r="Q20" s="2">
        <v>587.72729500000003</v>
      </c>
      <c r="R20" s="2">
        <v>3398.83</v>
      </c>
      <c r="S20" s="2">
        <v>39.840000000000003</v>
      </c>
      <c r="T20" s="1">
        <f>R20-S26</f>
        <v>3358.83</v>
      </c>
    </row>
    <row r="21" spans="1:20" ht="14.25" customHeight="1" x14ac:dyDescent="0.25">
      <c r="A21" s="3">
        <v>44718</v>
      </c>
      <c r="B21" s="2" t="s">
        <v>18</v>
      </c>
      <c r="C21" s="2">
        <v>2</v>
      </c>
      <c r="D21" s="2" t="s">
        <v>94</v>
      </c>
      <c r="E21" s="2">
        <v>16.8</v>
      </c>
      <c r="F21" s="2">
        <v>1.369</v>
      </c>
      <c r="H21" s="5">
        <v>66</v>
      </c>
      <c r="I21" s="5">
        <f t="shared" si="0"/>
        <v>18.888888888888889</v>
      </c>
    </row>
    <row r="22" spans="1:20" ht="14.25" customHeight="1" x14ac:dyDescent="0.25">
      <c r="A22" s="3">
        <v>44718</v>
      </c>
      <c r="B22" s="2" t="s">
        <v>18</v>
      </c>
      <c r="C22" s="2">
        <v>3</v>
      </c>
      <c r="D22" s="2" t="s">
        <v>94</v>
      </c>
      <c r="E22" s="2">
        <v>11.6</v>
      </c>
      <c r="F22" s="2">
        <v>1.2889999999999999</v>
      </c>
      <c r="H22" s="5">
        <v>68</v>
      </c>
      <c r="I22" s="5">
        <f t="shared" si="0"/>
        <v>20</v>
      </c>
    </row>
    <row r="23" spans="1:20" ht="14.25" customHeight="1" x14ac:dyDescent="0.25">
      <c r="A23" s="3">
        <v>44718</v>
      </c>
      <c r="B23" s="2" t="s">
        <v>18</v>
      </c>
      <c r="C23" s="2">
        <v>4</v>
      </c>
      <c r="D23" s="2" t="s">
        <v>94</v>
      </c>
      <c r="E23" s="2">
        <v>10.5</v>
      </c>
      <c r="F23" s="2">
        <v>1.272</v>
      </c>
      <c r="H23" s="5">
        <v>72</v>
      </c>
      <c r="I23" s="5">
        <f t="shared" si="0"/>
        <v>22.222222222222221</v>
      </c>
      <c r="J23" s="2" t="s">
        <v>92</v>
      </c>
      <c r="K23" s="2">
        <v>0</v>
      </c>
      <c r="L23" s="2" t="s">
        <v>92</v>
      </c>
      <c r="M23" s="2" t="s">
        <v>93</v>
      </c>
      <c r="N23" s="1">
        <f>52.6-39.87</f>
        <v>12.730000000000004</v>
      </c>
      <c r="O23" s="2">
        <v>111</v>
      </c>
      <c r="R23" s="2">
        <v>2814.33</v>
      </c>
      <c r="S23" s="2">
        <v>39.76</v>
      </c>
      <c r="T23" s="1">
        <f>R23-S29</f>
        <v>2774.62</v>
      </c>
    </row>
    <row r="24" spans="1:20" ht="14.25" customHeight="1" x14ac:dyDescent="0.25">
      <c r="A24" s="3">
        <v>44718</v>
      </c>
      <c r="B24" s="2" t="s">
        <v>18</v>
      </c>
      <c r="C24" s="2">
        <v>5</v>
      </c>
      <c r="D24" s="2" t="s">
        <v>94</v>
      </c>
      <c r="E24" s="2">
        <v>26.3</v>
      </c>
      <c r="F24" s="2">
        <v>1.51</v>
      </c>
      <c r="H24" s="5">
        <v>66</v>
      </c>
      <c r="I24" s="5">
        <f t="shared" si="0"/>
        <v>18.888888888888889</v>
      </c>
    </row>
    <row r="25" spans="1:20" ht="14.25" customHeight="1" x14ac:dyDescent="0.25">
      <c r="A25" s="3">
        <v>44718</v>
      </c>
      <c r="B25" s="2" t="s">
        <v>18</v>
      </c>
      <c r="C25" s="2">
        <v>6</v>
      </c>
      <c r="D25" s="2" t="s">
        <v>94</v>
      </c>
      <c r="E25" s="2">
        <v>27.3</v>
      </c>
      <c r="F25" s="2">
        <v>1.5249999999999999</v>
      </c>
      <c r="H25" s="5">
        <v>68</v>
      </c>
      <c r="I25" s="5">
        <f t="shared" si="0"/>
        <v>20</v>
      </c>
      <c r="J25" s="2" t="s">
        <v>95</v>
      </c>
      <c r="K25" s="2">
        <v>68</v>
      </c>
      <c r="L25" s="2" t="s">
        <v>92</v>
      </c>
      <c r="M25" s="2" t="s">
        <v>93</v>
      </c>
      <c r="N25" s="1">
        <f>58.56-39.84</f>
        <v>18.72</v>
      </c>
      <c r="O25" s="2">
        <v>111</v>
      </c>
      <c r="P25" s="2">
        <v>582</v>
      </c>
      <c r="Q25" s="2">
        <v>581.47875999999997</v>
      </c>
      <c r="R25" s="2">
        <v>2846.75</v>
      </c>
      <c r="S25" s="2">
        <v>39.75</v>
      </c>
      <c r="T25" s="1">
        <f>R25-S31</f>
        <v>2807.19</v>
      </c>
    </row>
    <row r="26" spans="1:20" ht="14.25" customHeight="1" x14ac:dyDescent="0.25">
      <c r="A26" s="3">
        <v>44718</v>
      </c>
      <c r="B26" s="2" t="s">
        <v>11</v>
      </c>
      <c r="C26" s="2">
        <v>1</v>
      </c>
      <c r="D26" s="2" t="s">
        <v>91</v>
      </c>
      <c r="E26" s="2">
        <v>37.9</v>
      </c>
      <c r="F26" s="2">
        <v>1.694</v>
      </c>
      <c r="H26" s="5">
        <v>66</v>
      </c>
      <c r="I26" s="5">
        <f t="shared" si="0"/>
        <v>18.888888888888889</v>
      </c>
      <c r="J26" s="2" t="s">
        <v>95</v>
      </c>
      <c r="K26" s="2">
        <v>82</v>
      </c>
      <c r="L26" s="2" t="s">
        <v>92</v>
      </c>
      <c r="M26" s="2" t="s">
        <v>96</v>
      </c>
      <c r="N26" s="1">
        <f>46.38-39.72</f>
        <v>6.6600000000000037</v>
      </c>
      <c r="O26" s="2">
        <v>88</v>
      </c>
      <c r="P26" s="2">
        <v>598</v>
      </c>
      <c r="Q26" s="2">
        <v>597.58081100000004</v>
      </c>
      <c r="R26" s="2">
        <v>3273.55</v>
      </c>
      <c r="S26" s="2">
        <v>40</v>
      </c>
      <c r="T26" s="1">
        <f>R26-S20</f>
        <v>3233.71</v>
      </c>
    </row>
    <row r="27" spans="1:20" ht="14.25" customHeight="1" x14ac:dyDescent="0.25">
      <c r="A27" s="3">
        <v>44718</v>
      </c>
      <c r="B27" s="2" t="s">
        <v>11</v>
      </c>
      <c r="C27" s="2">
        <v>2</v>
      </c>
      <c r="D27" s="2" t="s">
        <v>91</v>
      </c>
      <c r="E27" s="2">
        <v>34.799999999999997</v>
      </c>
      <c r="F27" s="2">
        <v>1.6459999999999999</v>
      </c>
      <c r="H27" s="5">
        <v>66</v>
      </c>
      <c r="I27" s="5">
        <f t="shared" si="0"/>
        <v>18.888888888888889</v>
      </c>
    </row>
    <row r="28" spans="1:20" ht="14.25" customHeight="1" x14ac:dyDescent="0.25">
      <c r="A28" s="3">
        <v>44718</v>
      </c>
      <c r="B28" s="2" t="s">
        <v>11</v>
      </c>
      <c r="C28" s="2">
        <v>3</v>
      </c>
      <c r="D28" s="2" t="s">
        <v>91</v>
      </c>
      <c r="E28" s="2">
        <v>28.9</v>
      </c>
      <c r="F28" s="2">
        <v>1.5529999999999999</v>
      </c>
      <c r="H28" s="5">
        <v>68</v>
      </c>
      <c r="I28" s="5">
        <f t="shared" si="0"/>
        <v>20</v>
      </c>
    </row>
    <row r="29" spans="1:20" ht="14.25" customHeight="1" x14ac:dyDescent="0.25">
      <c r="A29" s="3">
        <v>44718</v>
      </c>
      <c r="B29" s="2" t="s">
        <v>11</v>
      </c>
      <c r="C29" s="2">
        <v>4</v>
      </c>
      <c r="D29" s="2" t="s">
        <v>91</v>
      </c>
      <c r="E29" s="2">
        <v>31.6</v>
      </c>
      <c r="F29" s="2">
        <v>1.591</v>
      </c>
      <c r="H29" s="5">
        <v>66</v>
      </c>
      <c r="I29" s="5">
        <f t="shared" si="0"/>
        <v>18.888888888888889</v>
      </c>
      <c r="J29" s="2" t="s">
        <v>95</v>
      </c>
      <c r="K29" s="2">
        <v>79</v>
      </c>
      <c r="L29" s="2" t="s">
        <v>92</v>
      </c>
      <c r="M29" s="2" t="s">
        <v>96</v>
      </c>
      <c r="N29" s="1">
        <f>47.86-40.04</f>
        <v>7.82</v>
      </c>
      <c r="O29" s="2">
        <v>111</v>
      </c>
      <c r="R29" s="2">
        <v>2856.59</v>
      </c>
      <c r="S29" s="2">
        <v>39.71</v>
      </c>
      <c r="T29" s="1">
        <f>R29-S23</f>
        <v>2816.83</v>
      </c>
    </row>
    <row r="30" spans="1:20" ht="14.25" customHeight="1" x14ac:dyDescent="0.25">
      <c r="A30" s="3">
        <v>44718</v>
      </c>
      <c r="B30" s="2" t="s">
        <v>11</v>
      </c>
      <c r="C30" s="2">
        <v>5</v>
      </c>
      <c r="D30" s="2" t="s">
        <v>91</v>
      </c>
      <c r="E30" s="2">
        <v>26.8</v>
      </c>
      <c r="F30" s="2">
        <v>1.522</v>
      </c>
      <c r="H30" s="5">
        <v>68</v>
      </c>
      <c r="I30" s="5">
        <f t="shared" si="0"/>
        <v>20</v>
      </c>
    </row>
    <row r="31" spans="1:20" ht="14.25" customHeight="1" x14ac:dyDescent="0.25">
      <c r="A31" s="3">
        <v>44718</v>
      </c>
      <c r="B31" s="2" t="s">
        <v>11</v>
      </c>
      <c r="C31" s="2">
        <v>6</v>
      </c>
      <c r="D31" s="2" t="s">
        <v>91</v>
      </c>
      <c r="E31" s="2">
        <v>25.7</v>
      </c>
      <c r="F31" s="2">
        <v>1.508</v>
      </c>
      <c r="H31" s="5">
        <v>68</v>
      </c>
      <c r="I31" s="5">
        <f t="shared" si="0"/>
        <v>20</v>
      </c>
      <c r="J31" s="2" t="s">
        <v>95</v>
      </c>
      <c r="K31" s="2">
        <v>103</v>
      </c>
      <c r="L31" s="2" t="s">
        <v>92</v>
      </c>
      <c r="M31" s="2" t="s">
        <v>96</v>
      </c>
      <c r="N31" s="1">
        <f>51.19-40.04</f>
        <v>11.149999999999999</v>
      </c>
      <c r="O31" s="2">
        <v>111</v>
      </c>
      <c r="P31" s="2">
        <v>597</v>
      </c>
      <c r="Q31" s="2">
        <v>596.85986300000002</v>
      </c>
      <c r="R31" s="2">
        <v>3265.06</v>
      </c>
      <c r="S31" s="2">
        <v>39.56</v>
      </c>
      <c r="T31" s="1">
        <f>R31-S25</f>
        <v>3225.31</v>
      </c>
    </row>
    <row r="32" spans="1:20" ht="14.25" customHeight="1" x14ac:dyDescent="0.25">
      <c r="A32" s="3">
        <v>44721</v>
      </c>
      <c r="B32" s="2" t="s">
        <v>26</v>
      </c>
      <c r="C32" s="2">
        <v>1</v>
      </c>
      <c r="D32" s="2" t="s">
        <v>94</v>
      </c>
      <c r="E32" s="2">
        <v>20.399999999999999</v>
      </c>
      <c r="F32" s="2">
        <v>1.4219999999999999</v>
      </c>
      <c r="H32" s="5">
        <v>66</v>
      </c>
      <c r="I32" s="5">
        <f t="shared" si="0"/>
        <v>18.888888888888889</v>
      </c>
      <c r="J32" s="2" t="s">
        <v>92</v>
      </c>
      <c r="K32" s="2">
        <v>0</v>
      </c>
      <c r="L32" s="2" t="s">
        <v>92</v>
      </c>
      <c r="M32" s="2" t="s">
        <v>93</v>
      </c>
      <c r="N32" s="1">
        <f>51.33-39.63</f>
        <v>11.699999999999996</v>
      </c>
      <c r="O32" s="2">
        <v>104.5</v>
      </c>
      <c r="P32" s="2">
        <v>583</v>
      </c>
      <c r="Q32" s="2">
        <v>577.39331100000004</v>
      </c>
      <c r="R32" s="2">
        <v>2581.27</v>
      </c>
      <c r="S32" s="2">
        <v>39.86</v>
      </c>
      <c r="T32" s="1">
        <f>R32-S32</f>
        <v>2541.41</v>
      </c>
    </row>
    <row r="33" spans="1:25" ht="14.25" customHeight="1" x14ac:dyDescent="0.25">
      <c r="A33" s="3">
        <v>44721</v>
      </c>
      <c r="B33" s="2" t="s">
        <v>26</v>
      </c>
      <c r="C33" s="2">
        <v>2</v>
      </c>
      <c r="D33" s="2" t="s">
        <v>94</v>
      </c>
      <c r="E33" s="2">
        <v>36.5</v>
      </c>
      <c r="F33" s="2">
        <v>1.669</v>
      </c>
      <c r="H33" s="5">
        <v>64</v>
      </c>
      <c r="I33" s="5">
        <f t="shared" si="0"/>
        <v>17.777777777777779</v>
      </c>
    </row>
    <row r="34" spans="1:25" ht="14.25" customHeight="1" x14ac:dyDescent="0.25">
      <c r="A34" s="3">
        <v>44721</v>
      </c>
      <c r="B34" s="2" t="s">
        <v>26</v>
      </c>
      <c r="C34" s="2">
        <v>3</v>
      </c>
      <c r="D34" s="2" t="s">
        <v>94</v>
      </c>
      <c r="E34" s="2">
        <v>31.5</v>
      </c>
      <c r="F34" s="2">
        <v>1.589</v>
      </c>
      <c r="H34" s="5">
        <v>64</v>
      </c>
      <c r="I34" s="5">
        <f t="shared" si="0"/>
        <v>17.777777777777779</v>
      </c>
    </row>
    <row r="35" spans="1:25" ht="14.25" customHeight="1" x14ac:dyDescent="0.25">
      <c r="A35" s="3">
        <v>44721</v>
      </c>
      <c r="B35" s="2" t="s">
        <v>26</v>
      </c>
      <c r="C35" s="2">
        <v>4</v>
      </c>
      <c r="D35" s="2" t="s">
        <v>94</v>
      </c>
      <c r="E35" s="2">
        <v>23.4</v>
      </c>
      <c r="F35" s="2">
        <v>1.4670000000000001</v>
      </c>
      <c r="H35" s="5">
        <v>70</v>
      </c>
      <c r="I35" s="5">
        <f t="shared" si="0"/>
        <v>21.111111111111111</v>
      </c>
      <c r="J35" s="2" t="s">
        <v>95</v>
      </c>
      <c r="K35" s="2">
        <v>0</v>
      </c>
      <c r="L35" s="2" t="s">
        <v>92</v>
      </c>
      <c r="M35" s="2" t="s">
        <v>93</v>
      </c>
      <c r="N35" s="1">
        <f>52.02-39.55</f>
        <v>12.470000000000006</v>
      </c>
      <c r="O35" s="2">
        <v>97.5</v>
      </c>
      <c r="R35" s="2">
        <v>2687.83</v>
      </c>
      <c r="S35" s="2">
        <v>39.83</v>
      </c>
      <c r="T35" s="1">
        <f>R35-S35</f>
        <v>2648</v>
      </c>
      <c r="Y35" s="2" t="s">
        <v>97</v>
      </c>
    </row>
    <row r="36" spans="1:25" ht="14.25" customHeight="1" x14ac:dyDescent="0.25">
      <c r="A36" s="3">
        <v>44721</v>
      </c>
      <c r="B36" s="2" t="s">
        <v>26</v>
      </c>
      <c r="C36" s="2">
        <v>5</v>
      </c>
      <c r="D36" s="2" t="s">
        <v>94</v>
      </c>
      <c r="E36" s="2">
        <v>14.9</v>
      </c>
      <c r="F36" s="2">
        <v>1.339</v>
      </c>
      <c r="H36" s="5">
        <v>64</v>
      </c>
      <c r="I36" s="5">
        <f t="shared" si="0"/>
        <v>17.777777777777779</v>
      </c>
    </row>
    <row r="37" spans="1:25" ht="14.25" customHeight="1" x14ac:dyDescent="0.25">
      <c r="A37" s="3">
        <v>44721</v>
      </c>
      <c r="B37" s="2" t="s">
        <v>26</v>
      </c>
      <c r="C37" s="2">
        <v>6</v>
      </c>
      <c r="D37" s="2" t="s">
        <v>94</v>
      </c>
      <c r="E37" s="2">
        <v>28.4</v>
      </c>
      <c r="F37" s="2">
        <v>1.5409999999999999</v>
      </c>
      <c r="H37" s="5">
        <v>63</v>
      </c>
      <c r="I37" s="5">
        <f t="shared" si="0"/>
        <v>17.222222222222221</v>
      </c>
      <c r="J37" s="2" t="s">
        <v>95</v>
      </c>
      <c r="K37" s="2">
        <v>0</v>
      </c>
      <c r="L37" s="2" t="s">
        <v>92</v>
      </c>
      <c r="M37" s="2" t="s">
        <v>93</v>
      </c>
      <c r="N37" s="1">
        <f>60.04-39.48</f>
        <v>20.560000000000002</v>
      </c>
      <c r="O37" s="2">
        <v>95</v>
      </c>
      <c r="P37" s="2">
        <v>582</v>
      </c>
      <c r="Q37" s="2">
        <v>575.23022500000002</v>
      </c>
      <c r="R37" s="2">
        <v>2714.03</v>
      </c>
      <c r="S37" s="2">
        <v>39.82</v>
      </c>
      <c r="T37" s="1">
        <f t="shared" ref="T37:T38" si="3">R37-S37</f>
        <v>2674.21</v>
      </c>
      <c r="Y37" s="2" t="s">
        <v>97</v>
      </c>
    </row>
    <row r="38" spans="1:25" ht="14.25" customHeight="1" x14ac:dyDescent="0.25">
      <c r="A38" s="3">
        <v>44725</v>
      </c>
      <c r="B38" s="2" t="s">
        <v>12</v>
      </c>
      <c r="C38" s="2">
        <v>1</v>
      </c>
      <c r="D38" s="2" t="s">
        <v>94</v>
      </c>
      <c r="E38" s="2">
        <v>41.9</v>
      </c>
      <c r="F38" s="2">
        <v>1.754</v>
      </c>
      <c r="H38" s="5">
        <v>70</v>
      </c>
      <c r="I38" s="5">
        <f t="shared" si="0"/>
        <v>21.111111111111111</v>
      </c>
      <c r="J38" s="2" t="s">
        <v>95</v>
      </c>
      <c r="K38" s="2">
        <v>97</v>
      </c>
      <c r="L38" s="2" t="s">
        <v>95</v>
      </c>
      <c r="M38" s="2" t="s">
        <v>96</v>
      </c>
      <c r="N38" s="1">
        <f>50.5-39.34</f>
        <v>11.159999999999997</v>
      </c>
      <c r="O38" s="2">
        <v>62.5</v>
      </c>
      <c r="P38" s="2">
        <v>597</v>
      </c>
      <c r="Q38" s="2">
        <v>597.100098</v>
      </c>
      <c r="R38" s="2">
        <v>2580.36</v>
      </c>
      <c r="S38" s="2">
        <v>40.06</v>
      </c>
      <c r="T38" s="1">
        <f t="shared" si="3"/>
        <v>2540.3000000000002</v>
      </c>
    </row>
    <row r="39" spans="1:25" ht="14.25" customHeight="1" x14ac:dyDescent="0.25">
      <c r="A39" s="3">
        <v>44725</v>
      </c>
      <c r="B39" s="2" t="s">
        <v>12</v>
      </c>
      <c r="C39" s="2">
        <v>2</v>
      </c>
      <c r="D39" s="2" t="s">
        <v>94</v>
      </c>
      <c r="E39" s="2">
        <v>38.9</v>
      </c>
      <c r="F39" s="2">
        <v>1.71</v>
      </c>
      <c r="H39" s="5">
        <v>70</v>
      </c>
      <c r="I39" s="5">
        <f t="shared" si="0"/>
        <v>21.111111111111111</v>
      </c>
    </row>
    <row r="40" spans="1:25" ht="14.25" customHeight="1" x14ac:dyDescent="0.25">
      <c r="A40" s="3">
        <v>44725</v>
      </c>
      <c r="B40" s="2" t="s">
        <v>12</v>
      </c>
      <c r="C40" s="2">
        <v>3</v>
      </c>
      <c r="D40" s="2" t="s">
        <v>94</v>
      </c>
      <c r="E40" s="2">
        <v>41.9</v>
      </c>
      <c r="F40" s="2">
        <v>1.77</v>
      </c>
      <c r="H40" s="5">
        <v>72</v>
      </c>
      <c r="I40" s="5">
        <f t="shared" si="0"/>
        <v>22.222222222222221</v>
      </c>
    </row>
    <row r="41" spans="1:25" ht="14.25" customHeight="1" x14ac:dyDescent="0.25">
      <c r="A41" s="3">
        <v>44725</v>
      </c>
      <c r="B41" s="2" t="s">
        <v>12</v>
      </c>
      <c r="C41" s="2">
        <v>4</v>
      </c>
      <c r="D41" s="2" t="s">
        <v>94</v>
      </c>
      <c r="E41" s="2">
        <v>42.3</v>
      </c>
      <c r="F41" s="2">
        <v>1.7829999999999999</v>
      </c>
      <c r="H41" s="5">
        <v>70</v>
      </c>
      <c r="I41" s="5">
        <f t="shared" si="0"/>
        <v>21.111111111111111</v>
      </c>
      <c r="J41" s="2" t="s">
        <v>95</v>
      </c>
      <c r="K41" s="2">
        <v>97</v>
      </c>
      <c r="L41" s="2" t="s">
        <v>95</v>
      </c>
      <c r="M41" s="2" t="s">
        <v>96</v>
      </c>
      <c r="N41" s="1">
        <f>45.11-39.53</f>
        <v>5.5799999999999983</v>
      </c>
      <c r="O41" s="2">
        <v>70</v>
      </c>
      <c r="R41" s="2">
        <v>2465.94</v>
      </c>
      <c r="S41" s="2">
        <v>39.53</v>
      </c>
      <c r="T41" s="1">
        <f>R41-S41</f>
        <v>2426.41</v>
      </c>
    </row>
    <row r="42" spans="1:25" ht="14.25" customHeight="1" x14ac:dyDescent="0.25">
      <c r="A42" s="3">
        <v>44725</v>
      </c>
      <c r="B42" s="2" t="s">
        <v>12</v>
      </c>
      <c r="C42" s="2">
        <v>5</v>
      </c>
      <c r="D42" s="2" t="s">
        <v>94</v>
      </c>
      <c r="E42" s="2">
        <v>43.1</v>
      </c>
      <c r="F42" s="2">
        <v>1.7889999999999999</v>
      </c>
      <c r="H42" s="5">
        <v>70</v>
      </c>
      <c r="I42" s="5">
        <f t="shared" si="0"/>
        <v>21.111111111111111</v>
      </c>
    </row>
    <row r="43" spans="1:25" ht="14.25" customHeight="1" x14ac:dyDescent="0.25">
      <c r="A43" s="3">
        <v>44725</v>
      </c>
      <c r="B43" s="2" t="s">
        <v>12</v>
      </c>
      <c r="C43" s="2">
        <v>6</v>
      </c>
      <c r="D43" s="2" t="s">
        <v>94</v>
      </c>
      <c r="E43" s="2">
        <v>42.2</v>
      </c>
      <c r="F43" s="2">
        <v>1.77</v>
      </c>
      <c r="H43" s="5">
        <v>70</v>
      </c>
      <c r="I43" s="5">
        <f t="shared" si="0"/>
        <v>21.111111111111111</v>
      </c>
      <c r="J43" s="2" t="s">
        <v>95</v>
      </c>
      <c r="K43" s="2">
        <v>80</v>
      </c>
      <c r="L43" s="2" t="s">
        <v>95</v>
      </c>
      <c r="M43" s="2" t="s">
        <v>93</v>
      </c>
      <c r="N43" s="1">
        <f>49.76-39.63</f>
        <v>10.129999999999995</v>
      </c>
      <c r="O43" s="2">
        <v>89</v>
      </c>
      <c r="P43" s="2">
        <v>598</v>
      </c>
      <c r="Q43" s="2">
        <v>595.65795900000001</v>
      </c>
      <c r="R43" s="2">
        <v>2225.7199999999998</v>
      </c>
      <c r="S43" s="2">
        <v>39.57</v>
      </c>
      <c r="T43" s="1">
        <f t="shared" ref="T43:T44" si="4">R43-S43</f>
        <v>2186.1499999999996</v>
      </c>
    </row>
    <row r="44" spans="1:25" ht="14.25" customHeight="1" x14ac:dyDescent="0.25">
      <c r="A44" s="3">
        <v>44726</v>
      </c>
      <c r="B44" s="2" t="s">
        <v>13</v>
      </c>
      <c r="C44" s="2">
        <v>1</v>
      </c>
      <c r="D44" s="2" t="s">
        <v>94</v>
      </c>
      <c r="E44" s="2">
        <v>34.700000000000003</v>
      </c>
      <c r="F44" s="2">
        <v>1.639</v>
      </c>
      <c r="H44" s="5">
        <v>68</v>
      </c>
      <c r="I44" s="5">
        <f t="shared" si="0"/>
        <v>20</v>
      </c>
      <c r="J44" s="2" t="s">
        <v>95</v>
      </c>
      <c r="K44" s="2">
        <v>53</v>
      </c>
      <c r="L44" s="2" t="s">
        <v>92</v>
      </c>
      <c r="M44" s="2" t="s">
        <v>98</v>
      </c>
      <c r="N44" s="1">
        <f>54.44-39.51</f>
        <v>14.93</v>
      </c>
      <c r="O44" s="2">
        <v>85</v>
      </c>
      <c r="P44" s="2">
        <v>695</v>
      </c>
      <c r="Q44" s="2">
        <v>689.14550799999995</v>
      </c>
      <c r="R44" s="2">
        <v>2865.32</v>
      </c>
      <c r="S44" s="2">
        <v>41.17</v>
      </c>
      <c r="T44" s="1">
        <f t="shared" si="4"/>
        <v>2824.15</v>
      </c>
      <c r="Y44" s="2" t="s">
        <v>99</v>
      </c>
    </row>
    <row r="45" spans="1:25" ht="14.25" customHeight="1" x14ac:dyDescent="0.25">
      <c r="A45" s="3">
        <v>44726</v>
      </c>
      <c r="B45" s="2" t="s">
        <v>13</v>
      </c>
      <c r="C45" s="2">
        <v>2</v>
      </c>
      <c r="D45" s="2" t="s">
        <v>94</v>
      </c>
      <c r="E45" s="2">
        <v>4.8</v>
      </c>
      <c r="F45" s="2">
        <v>1.1739999999999999</v>
      </c>
      <c r="H45" s="5">
        <v>73</v>
      </c>
      <c r="I45" s="5">
        <f t="shared" si="0"/>
        <v>22.777777777777779</v>
      </c>
    </row>
    <row r="46" spans="1:25" ht="14.25" customHeight="1" x14ac:dyDescent="0.25">
      <c r="A46" s="3">
        <v>44726</v>
      </c>
      <c r="B46" s="2" t="s">
        <v>13</v>
      </c>
      <c r="C46" s="2">
        <v>3</v>
      </c>
      <c r="D46" s="2" t="s">
        <v>94</v>
      </c>
      <c r="E46" s="2">
        <v>5.3</v>
      </c>
      <c r="F46" s="2">
        <v>1.1839999999999999</v>
      </c>
      <c r="H46" s="5">
        <v>75</v>
      </c>
      <c r="I46" s="5">
        <f t="shared" si="0"/>
        <v>23.888888888888889</v>
      </c>
    </row>
    <row r="47" spans="1:25" ht="14.25" customHeight="1" x14ac:dyDescent="0.25">
      <c r="A47" s="3">
        <v>44726</v>
      </c>
      <c r="B47" s="2" t="s">
        <v>13</v>
      </c>
      <c r="C47" s="2">
        <v>4</v>
      </c>
      <c r="D47" s="2" t="s">
        <v>94</v>
      </c>
      <c r="E47" s="2">
        <v>17.3</v>
      </c>
      <c r="F47" s="2">
        <v>1.383</v>
      </c>
      <c r="H47" s="5">
        <v>70</v>
      </c>
      <c r="I47" s="5">
        <f t="shared" si="0"/>
        <v>21.111111111111111</v>
      </c>
      <c r="J47" s="2" t="s">
        <v>95</v>
      </c>
      <c r="K47" s="2">
        <v>53</v>
      </c>
      <c r="L47" s="2" t="s">
        <v>92</v>
      </c>
      <c r="M47" s="2" t="s">
        <v>98</v>
      </c>
      <c r="N47" s="1">
        <f>64.04-39.6</f>
        <v>24.440000000000005</v>
      </c>
      <c r="O47" s="2">
        <v>76.5</v>
      </c>
      <c r="R47" s="2">
        <v>3096.38</v>
      </c>
      <c r="S47" s="2">
        <v>39.69</v>
      </c>
      <c r="T47" s="1">
        <f>R47-S47</f>
        <v>3056.69</v>
      </c>
    </row>
    <row r="48" spans="1:25" ht="14.25" customHeight="1" x14ac:dyDescent="0.25">
      <c r="A48" s="3">
        <v>44726</v>
      </c>
      <c r="B48" s="2" t="s">
        <v>13</v>
      </c>
      <c r="C48" s="2">
        <v>5</v>
      </c>
      <c r="D48" s="2" t="s">
        <v>94</v>
      </c>
      <c r="E48" s="2">
        <v>18.399999999999999</v>
      </c>
      <c r="F48" s="2">
        <v>1.3979999999999999</v>
      </c>
      <c r="H48" s="5">
        <v>70</v>
      </c>
      <c r="I48" s="5">
        <f t="shared" si="0"/>
        <v>21.111111111111111</v>
      </c>
    </row>
    <row r="49" spans="1:25" ht="14.25" customHeight="1" x14ac:dyDescent="0.25">
      <c r="A49" s="3">
        <v>44726</v>
      </c>
      <c r="B49" s="2" t="s">
        <v>13</v>
      </c>
      <c r="C49" s="2">
        <v>6</v>
      </c>
      <c r="D49" s="2" t="s">
        <v>94</v>
      </c>
      <c r="E49" s="2">
        <v>34.799999999999997</v>
      </c>
      <c r="F49" s="2">
        <v>1.6419999999999999</v>
      </c>
      <c r="H49" s="5">
        <v>70</v>
      </c>
      <c r="I49" s="5">
        <f t="shared" si="0"/>
        <v>21.111111111111111</v>
      </c>
      <c r="J49" s="2" t="s">
        <v>95</v>
      </c>
      <c r="K49" s="2">
        <v>72</v>
      </c>
      <c r="L49" s="2" t="s">
        <v>92</v>
      </c>
      <c r="M49" s="2" t="s">
        <v>98</v>
      </c>
      <c r="N49" s="1">
        <f>49.33-39.67</f>
        <v>9.6599999999999966</v>
      </c>
      <c r="O49" s="2">
        <v>78.5</v>
      </c>
      <c r="P49" s="2">
        <v>695</v>
      </c>
      <c r="Q49" s="2">
        <v>690.82763699999998</v>
      </c>
      <c r="R49" s="2">
        <v>3330.92</v>
      </c>
      <c r="S49" s="2">
        <v>39.729999999999997</v>
      </c>
      <c r="T49" s="1">
        <f t="shared" ref="T49:T50" si="5">R49-S49</f>
        <v>3291.19</v>
      </c>
    </row>
    <row r="50" spans="1:25" ht="14.25" customHeight="1" x14ac:dyDescent="0.25">
      <c r="A50" s="3">
        <v>44726</v>
      </c>
      <c r="B50" s="2" t="s">
        <v>14</v>
      </c>
      <c r="C50" s="2">
        <v>1</v>
      </c>
      <c r="D50" s="2" t="s">
        <v>94</v>
      </c>
      <c r="E50" s="2">
        <v>5.7</v>
      </c>
      <c r="F50" s="2">
        <v>1.1910000000000001</v>
      </c>
      <c r="H50" s="5">
        <v>75</v>
      </c>
      <c r="I50" s="5">
        <f t="shared" si="0"/>
        <v>23.888888888888889</v>
      </c>
      <c r="J50" s="2" t="s">
        <v>92</v>
      </c>
      <c r="K50" s="2">
        <v>58</v>
      </c>
      <c r="L50" s="2" t="s">
        <v>92</v>
      </c>
      <c r="M50" s="2" t="s">
        <v>100</v>
      </c>
      <c r="N50" s="1">
        <f>60-39.5</f>
        <v>20.5</v>
      </c>
      <c r="O50" s="2">
        <v>111</v>
      </c>
      <c r="P50" s="2">
        <v>697</v>
      </c>
      <c r="Q50" s="2">
        <v>693.23120100000006</v>
      </c>
      <c r="R50" s="2">
        <v>2937.29</v>
      </c>
      <c r="S50" s="2">
        <v>39.700000000000003</v>
      </c>
      <c r="T50" s="1">
        <f t="shared" si="5"/>
        <v>2897.59</v>
      </c>
      <c r="Y50" s="2" t="s">
        <v>99</v>
      </c>
    </row>
    <row r="51" spans="1:25" ht="14.25" customHeight="1" x14ac:dyDescent="0.25">
      <c r="A51" s="3">
        <v>44726</v>
      </c>
      <c r="B51" s="2" t="s">
        <v>14</v>
      </c>
      <c r="C51" s="2">
        <v>2</v>
      </c>
      <c r="D51" s="2" t="s">
        <v>94</v>
      </c>
      <c r="E51" s="2">
        <v>7.1</v>
      </c>
      <c r="F51" s="2">
        <v>1.216</v>
      </c>
      <c r="H51" s="5">
        <v>75</v>
      </c>
      <c r="I51" s="5">
        <f t="shared" si="0"/>
        <v>23.888888888888889</v>
      </c>
    </row>
    <row r="52" spans="1:25" ht="14.25" customHeight="1" x14ac:dyDescent="0.25">
      <c r="A52" s="3">
        <v>44726</v>
      </c>
      <c r="B52" s="2" t="s">
        <v>14</v>
      </c>
      <c r="C52" s="2">
        <v>3</v>
      </c>
      <c r="D52" s="2" t="s">
        <v>94</v>
      </c>
      <c r="E52" s="2">
        <v>5.4</v>
      </c>
      <c r="F52" s="2">
        <v>1.1859999999999999</v>
      </c>
      <c r="H52" s="5">
        <v>74</v>
      </c>
      <c r="I52" s="5">
        <f t="shared" si="0"/>
        <v>23.333333333333336</v>
      </c>
    </row>
    <row r="53" spans="1:25" ht="14.25" customHeight="1" x14ac:dyDescent="0.25">
      <c r="A53" s="3">
        <v>44726</v>
      </c>
      <c r="B53" s="2" t="s">
        <v>14</v>
      </c>
      <c r="C53" s="2">
        <v>4</v>
      </c>
      <c r="D53" s="2" t="s">
        <v>94</v>
      </c>
      <c r="E53" s="2">
        <v>3.3</v>
      </c>
      <c r="F53" s="2">
        <v>1.1439999999999999</v>
      </c>
      <c r="H53" s="5">
        <v>77</v>
      </c>
      <c r="I53" s="5">
        <f t="shared" si="0"/>
        <v>25</v>
      </c>
      <c r="J53" s="2" t="s">
        <v>92</v>
      </c>
      <c r="K53" s="2">
        <v>0</v>
      </c>
      <c r="L53" s="2" t="s">
        <v>92</v>
      </c>
      <c r="M53" s="2" t="s">
        <v>100</v>
      </c>
      <c r="N53" s="1">
        <f>55.82-39.42</f>
        <v>16.399999999999999</v>
      </c>
      <c r="O53" s="2">
        <v>111</v>
      </c>
      <c r="R53" s="2">
        <v>2784.06</v>
      </c>
      <c r="S53" s="2">
        <v>39.72</v>
      </c>
      <c r="T53" s="1">
        <f>R53-S53</f>
        <v>2744.34</v>
      </c>
    </row>
    <row r="54" spans="1:25" ht="14.25" customHeight="1" x14ac:dyDescent="0.25">
      <c r="A54" s="3">
        <v>44726</v>
      </c>
      <c r="B54" s="2" t="s">
        <v>14</v>
      </c>
      <c r="C54" s="2">
        <v>5</v>
      </c>
      <c r="D54" s="2" t="s">
        <v>94</v>
      </c>
      <c r="E54" s="2">
        <v>5.5</v>
      </c>
      <c r="F54" s="2">
        <v>1.1879999999999999</v>
      </c>
      <c r="H54" s="5">
        <v>75</v>
      </c>
      <c r="I54" s="5">
        <f t="shared" si="0"/>
        <v>23.888888888888889</v>
      </c>
    </row>
    <row r="55" spans="1:25" ht="14.25" customHeight="1" x14ac:dyDescent="0.25">
      <c r="A55" s="3">
        <v>44726</v>
      </c>
      <c r="B55" s="2" t="s">
        <v>14</v>
      </c>
      <c r="C55" s="2">
        <v>6</v>
      </c>
      <c r="D55" s="2" t="s">
        <v>94</v>
      </c>
      <c r="E55" s="2">
        <v>19.399999999999999</v>
      </c>
      <c r="F55" s="2">
        <v>1.4159999999999999</v>
      </c>
      <c r="H55" s="5">
        <v>72</v>
      </c>
      <c r="I55" s="5">
        <f t="shared" si="0"/>
        <v>22.222222222222221</v>
      </c>
      <c r="J55" s="2" t="s">
        <v>92</v>
      </c>
      <c r="K55" s="2">
        <v>50</v>
      </c>
      <c r="L55" s="2" t="s">
        <v>92</v>
      </c>
      <c r="M55" s="2" t="s">
        <v>100</v>
      </c>
      <c r="N55" s="1">
        <f>53.04-39.58</f>
        <v>13.46</v>
      </c>
      <c r="O55" s="2">
        <v>111</v>
      </c>
      <c r="P55" s="2">
        <v>605</v>
      </c>
      <c r="Q55" s="2">
        <v>694.19262700000002</v>
      </c>
      <c r="R55" s="2">
        <v>2385.8000000000002</v>
      </c>
      <c r="S55" s="2">
        <v>40.520000000000003</v>
      </c>
      <c r="T55" s="1">
        <f t="shared" ref="T55:T56" si="6">R55-S55</f>
        <v>2345.2800000000002</v>
      </c>
    </row>
    <row r="56" spans="1:25" ht="14.25" customHeight="1" x14ac:dyDescent="0.25">
      <c r="A56" s="3">
        <v>44727</v>
      </c>
      <c r="B56" s="2" t="s">
        <v>15</v>
      </c>
      <c r="C56" s="2">
        <v>1</v>
      </c>
      <c r="D56" s="2" t="s">
        <v>94</v>
      </c>
      <c r="E56" s="2">
        <v>10.3</v>
      </c>
      <c r="F56" s="2">
        <v>1.2669999999999999</v>
      </c>
      <c r="H56" s="7">
        <f t="shared" ref="H56:H121" si="7">(I56*(9/5))+32</f>
        <v>77.900000000000006</v>
      </c>
      <c r="I56" s="5">
        <v>25.5</v>
      </c>
      <c r="J56" s="2" t="s">
        <v>92</v>
      </c>
      <c r="K56" s="2">
        <v>0</v>
      </c>
      <c r="L56" s="2" t="s">
        <v>92</v>
      </c>
      <c r="M56" s="2" t="s">
        <v>100</v>
      </c>
      <c r="N56" s="1">
        <f>51.42-39.61</f>
        <v>11.810000000000002</v>
      </c>
      <c r="O56" s="2">
        <v>111</v>
      </c>
      <c r="P56" s="2">
        <v>583</v>
      </c>
      <c r="Q56" s="2">
        <v>583.160889</v>
      </c>
      <c r="R56" s="2">
        <v>2691.65</v>
      </c>
      <c r="S56" s="2">
        <v>39.700000000000003</v>
      </c>
      <c r="T56" s="1">
        <f t="shared" si="6"/>
        <v>2651.9500000000003</v>
      </c>
    </row>
    <row r="57" spans="1:25" ht="14.25" customHeight="1" x14ac:dyDescent="0.25">
      <c r="A57" s="3">
        <v>44727</v>
      </c>
      <c r="B57" s="2" t="s">
        <v>15</v>
      </c>
      <c r="C57" s="2">
        <v>2</v>
      </c>
      <c r="D57" s="2" t="s">
        <v>94</v>
      </c>
      <c r="E57" s="2">
        <v>13.3</v>
      </c>
      <c r="F57" s="2">
        <v>1.3160000000000001</v>
      </c>
      <c r="H57" s="7">
        <f t="shared" si="7"/>
        <v>72.14</v>
      </c>
      <c r="I57" s="5">
        <v>22.3</v>
      </c>
    </row>
    <row r="58" spans="1:25" ht="14.25" customHeight="1" x14ac:dyDescent="0.25">
      <c r="A58" s="3">
        <v>44727</v>
      </c>
      <c r="B58" s="2" t="s">
        <v>15</v>
      </c>
      <c r="C58" s="2">
        <v>3</v>
      </c>
      <c r="D58" s="2" t="s">
        <v>94</v>
      </c>
      <c r="E58" s="2">
        <v>16.899999999999999</v>
      </c>
      <c r="F58" s="2">
        <v>1.369</v>
      </c>
      <c r="H58" s="7">
        <f t="shared" si="7"/>
        <v>72.680000000000007</v>
      </c>
      <c r="I58" s="5">
        <v>22.6</v>
      </c>
    </row>
    <row r="59" spans="1:25" ht="14.25" customHeight="1" x14ac:dyDescent="0.25">
      <c r="A59" s="3">
        <v>44727</v>
      </c>
      <c r="B59" s="2" t="s">
        <v>15</v>
      </c>
      <c r="C59" s="2">
        <v>4</v>
      </c>
      <c r="D59" s="2" t="s">
        <v>94</v>
      </c>
      <c r="E59" s="2">
        <v>39.700000000000003</v>
      </c>
      <c r="F59" s="2">
        <v>1.732</v>
      </c>
      <c r="H59" s="7">
        <f t="shared" si="7"/>
        <v>66.56</v>
      </c>
      <c r="I59" s="5">
        <v>19.2</v>
      </c>
      <c r="J59" s="2" t="s">
        <v>95</v>
      </c>
      <c r="K59" s="2">
        <v>55</v>
      </c>
      <c r="L59" s="2" t="s">
        <v>92</v>
      </c>
      <c r="M59" s="2" t="s">
        <v>93</v>
      </c>
      <c r="N59" s="1">
        <f>67.04-39.63</f>
        <v>27.410000000000004</v>
      </c>
      <c r="O59" s="2">
        <v>63.5</v>
      </c>
      <c r="R59" s="2">
        <v>2527.56</v>
      </c>
      <c r="S59" s="2">
        <v>39.57</v>
      </c>
      <c r="T59" s="1">
        <f>R59-S59</f>
        <v>2487.9899999999998</v>
      </c>
    </row>
    <row r="60" spans="1:25" ht="14.25" customHeight="1" x14ac:dyDescent="0.25">
      <c r="A60" s="3">
        <v>44727</v>
      </c>
      <c r="B60" s="2" t="s">
        <v>15</v>
      </c>
      <c r="C60" s="2">
        <v>5</v>
      </c>
      <c r="D60" s="2" t="s">
        <v>94</v>
      </c>
      <c r="E60" s="2">
        <v>45.3</v>
      </c>
      <c r="F60" s="2">
        <v>1.829</v>
      </c>
      <c r="H60" s="7">
        <f t="shared" si="7"/>
        <v>67.099999999999994</v>
      </c>
      <c r="I60" s="5">
        <v>19.5</v>
      </c>
    </row>
    <row r="61" spans="1:25" ht="14.25" customHeight="1" x14ac:dyDescent="0.25">
      <c r="A61" s="3">
        <v>44727</v>
      </c>
      <c r="B61" s="2" t="s">
        <v>15</v>
      </c>
      <c r="C61" s="2">
        <v>6</v>
      </c>
      <c r="D61" s="2" t="s">
        <v>94</v>
      </c>
      <c r="E61" s="2">
        <v>44.1</v>
      </c>
      <c r="F61" s="2">
        <v>1.837</v>
      </c>
      <c r="H61" s="7">
        <f t="shared" si="7"/>
        <v>70.34</v>
      </c>
      <c r="I61" s="5">
        <v>21.3</v>
      </c>
      <c r="J61" s="2" t="s">
        <v>95</v>
      </c>
      <c r="K61" s="2">
        <v>112</v>
      </c>
      <c r="L61" s="2" t="s">
        <v>95</v>
      </c>
      <c r="M61" s="2" t="s">
        <v>93</v>
      </c>
      <c r="N61" s="1">
        <f>70.96-39.88</f>
        <v>31.079999999999991</v>
      </c>
      <c r="O61" s="2">
        <v>65</v>
      </c>
      <c r="P61" s="2">
        <v>581</v>
      </c>
      <c r="Q61" s="2">
        <v>576.67211899999995</v>
      </c>
      <c r="R61" s="2">
        <v>2630.24</v>
      </c>
      <c r="S61" s="2">
        <v>39.53</v>
      </c>
      <c r="T61" s="1">
        <f t="shared" ref="T61:T62" si="8">R61-S61</f>
        <v>2590.7099999999996</v>
      </c>
    </row>
    <row r="62" spans="1:25" ht="14.25" customHeight="1" x14ac:dyDescent="0.25">
      <c r="A62" s="3">
        <v>44733</v>
      </c>
      <c r="B62" s="2" t="s">
        <v>16</v>
      </c>
      <c r="C62" s="2">
        <v>1</v>
      </c>
      <c r="D62" s="2" t="s">
        <v>94</v>
      </c>
      <c r="E62" s="2">
        <v>39.299999999999997</v>
      </c>
      <c r="F62" s="2">
        <v>1.7370000000000001</v>
      </c>
      <c r="H62" s="7">
        <f t="shared" si="7"/>
        <v>72.319999999999993</v>
      </c>
      <c r="I62" s="5">
        <v>22.4</v>
      </c>
      <c r="J62" s="2" t="s">
        <v>95</v>
      </c>
      <c r="K62" s="2">
        <v>95</v>
      </c>
      <c r="L62" s="2" t="s">
        <v>92</v>
      </c>
      <c r="M62" s="2" t="s">
        <v>96</v>
      </c>
      <c r="N62" s="1">
        <f>49.88-40.14</f>
        <v>9.740000000000002</v>
      </c>
      <c r="O62" s="2">
        <v>111</v>
      </c>
      <c r="P62" s="2">
        <v>594</v>
      </c>
      <c r="Q62" s="2">
        <v>591.33203100000003</v>
      </c>
      <c r="R62" s="2">
        <v>3075.63</v>
      </c>
      <c r="S62" s="2">
        <v>39.71</v>
      </c>
      <c r="T62" s="1">
        <f t="shared" si="8"/>
        <v>3035.92</v>
      </c>
      <c r="Y62" s="2" t="s">
        <v>101</v>
      </c>
    </row>
    <row r="63" spans="1:25" ht="14.25" customHeight="1" x14ac:dyDescent="0.25">
      <c r="A63" s="3">
        <v>44733</v>
      </c>
      <c r="B63" s="2" t="s">
        <v>16</v>
      </c>
      <c r="C63" s="2">
        <v>2</v>
      </c>
      <c r="D63" s="2" t="s">
        <v>94</v>
      </c>
      <c r="E63" s="2">
        <v>36.299999999999997</v>
      </c>
      <c r="F63" s="2">
        <v>1.681</v>
      </c>
      <c r="H63" s="7">
        <f t="shared" si="7"/>
        <v>73.22</v>
      </c>
      <c r="I63" s="5">
        <v>22.9</v>
      </c>
    </row>
    <row r="64" spans="1:25" ht="14.25" customHeight="1" x14ac:dyDescent="0.25">
      <c r="A64" s="3">
        <v>44733</v>
      </c>
      <c r="B64" s="2" t="s">
        <v>16</v>
      </c>
      <c r="C64" s="2">
        <v>3</v>
      </c>
      <c r="D64" s="2" t="s">
        <v>94</v>
      </c>
      <c r="E64" s="2">
        <v>30.3</v>
      </c>
      <c r="F64" s="2">
        <v>1.593</v>
      </c>
      <c r="H64" s="7">
        <f t="shared" si="7"/>
        <v>73.94</v>
      </c>
      <c r="I64" s="5">
        <v>23.3</v>
      </c>
    </row>
    <row r="65" spans="1:25" ht="14.25" customHeight="1" x14ac:dyDescent="0.25">
      <c r="A65" s="3">
        <v>44733</v>
      </c>
      <c r="B65" s="2" t="s">
        <v>16</v>
      </c>
      <c r="C65" s="2">
        <v>4</v>
      </c>
      <c r="D65" s="2" t="s">
        <v>94</v>
      </c>
      <c r="E65" s="2">
        <v>24.5</v>
      </c>
      <c r="F65" s="2">
        <v>1.504</v>
      </c>
      <c r="H65" s="7">
        <f t="shared" si="7"/>
        <v>71.78</v>
      </c>
      <c r="I65" s="5">
        <v>22.1</v>
      </c>
      <c r="J65" s="2" t="s">
        <v>95</v>
      </c>
      <c r="K65" s="2">
        <v>25</v>
      </c>
      <c r="L65" s="2" t="s">
        <v>92</v>
      </c>
      <c r="M65" s="2" t="s">
        <v>93</v>
      </c>
      <c r="N65" s="1">
        <f>59.45-39.82</f>
        <v>19.630000000000003</v>
      </c>
      <c r="O65" s="2">
        <v>83</v>
      </c>
      <c r="R65" s="2">
        <v>2857.74</v>
      </c>
      <c r="S65" s="2">
        <v>39.78</v>
      </c>
      <c r="T65" s="1">
        <f>R65-S65</f>
        <v>2817.9599999999996</v>
      </c>
    </row>
    <row r="66" spans="1:25" ht="14.25" customHeight="1" x14ac:dyDescent="0.25">
      <c r="A66" s="3">
        <v>44733</v>
      </c>
      <c r="B66" s="2" t="s">
        <v>16</v>
      </c>
      <c r="C66" s="2">
        <v>5</v>
      </c>
      <c r="D66" s="2" t="s">
        <v>94</v>
      </c>
      <c r="E66" s="2">
        <v>30.8</v>
      </c>
      <c r="F66" s="2">
        <v>1.5980000000000001</v>
      </c>
      <c r="H66" s="7">
        <f t="shared" si="7"/>
        <v>72.319999999999993</v>
      </c>
      <c r="I66" s="5">
        <v>22.4</v>
      </c>
    </row>
    <row r="67" spans="1:25" ht="14.25" customHeight="1" x14ac:dyDescent="0.25">
      <c r="A67" s="3">
        <v>44733</v>
      </c>
      <c r="B67" s="2" t="s">
        <v>16</v>
      </c>
      <c r="C67" s="2">
        <v>6</v>
      </c>
      <c r="D67" s="2" t="s">
        <v>94</v>
      </c>
      <c r="E67" s="2">
        <v>26.8</v>
      </c>
      <c r="F67" s="2">
        <v>1.5249999999999999</v>
      </c>
      <c r="H67" s="7">
        <f t="shared" si="7"/>
        <v>71.42</v>
      </c>
      <c r="I67" s="5">
        <v>21.9</v>
      </c>
      <c r="J67" s="2" t="s">
        <v>95</v>
      </c>
      <c r="K67" s="2">
        <v>89</v>
      </c>
      <c r="L67" s="2" t="s">
        <v>92</v>
      </c>
      <c r="M67" s="2" t="s">
        <v>93</v>
      </c>
      <c r="N67" s="1">
        <f>51.42-39.88</f>
        <v>11.54</v>
      </c>
      <c r="O67" s="2">
        <v>75</v>
      </c>
      <c r="P67" s="2">
        <v>595</v>
      </c>
      <c r="Q67" s="2">
        <v>587.96752900000001</v>
      </c>
      <c r="R67" s="2">
        <v>2778.22</v>
      </c>
      <c r="S67" s="2">
        <v>39.65</v>
      </c>
      <c r="T67" s="1">
        <f t="shared" ref="T67:T68" si="9">R67-S67</f>
        <v>2738.5699999999997</v>
      </c>
    </row>
    <row r="68" spans="1:25" ht="14.25" customHeight="1" x14ac:dyDescent="0.25">
      <c r="A68" s="3">
        <v>44733</v>
      </c>
      <c r="B68" s="2" t="s">
        <v>17</v>
      </c>
      <c r="C68" s="2">
        <v>1</v>
      </c>
      <c r="D68" s="2" t="s">
        <v>94</v>
      </c>
      <c r="E68" s="2">
        <v>53.3</v>
      </c>
      <c r="F68" s="2">
        <v>2.0369999999999999</v>
      </c>
      <c r="H68" s="7">
        <f t="shared" si="7"/>
        <v>69.259999999999991</v>
      </c>
      <c r="I68" s="5">
        <v>20.7</v>
      </c>
      <c r="J68" s="2" t="s">
        <v>95</v>
      </c>
      <c r="K68" s="2">
        <v>79</v>
      </c>
      <c r="L68" s="2" t="s">
        <v>95</v>
      </c>
      <c r="M68" s="2" t="s">
        <v>93</v>
      </c>
      <c r="N68" s="1">
        <f>56.65-39.61</f>
        <v>17.04</v>
      </c>
      <c r="O68" s="2">
        <v>64</v>
      </c>
      <c r="P68" s="2">
        <v>591</v>
      </c>
      <c r="Q68" s="2">
        <v>591.81274399999995</v>
      </c>
      <c r="R68" s="2">
        <v>1934.91</v>
      </c>
      <c r="S68" s="2">
        <v>39.71</v>
      </c>
      <c r="T68" s="1">
        <f t="shared" si="9"/>
        <v>1895.2</v>
      </c>
    </row>
    <row r="69" spans="1:25" ht="14.25" customHeight="1" x14ac:dyDescent="0.25">
      <c r="A69" s="3">
        <v>44733</v>
      </c>
      <c r="B69" s="2" t="s">
        <v>17</v>
      </c>
      <c r="C69" s="2">
        <v>2</v>
      </c>
      <c r="D69" s="2" t="s">
        <v>94</v>
      </c>
      <c r="E69" s="2">
        <v>44.1</v>
      </c>
      <c r="F69" s="2">
        <v>1.821</v>
      </c>
      <c r="H69" s="7">
        <f t="shared" si="7"/>
        <v>69.98</v>
      </c>
      <c r="I69" s="5">
        <v>21.1</v>
      </c>
    </row>
    <row r="70" spans="1:25" ht="14.25" customHeight="1" x14ac:dyDescent="0.25">
      <c r="A70" s="3">
        <v>44733</v>
      </c>
      <c r="B70" s="2" t="s">
        <v>17</v>
      </c>
      <c r="C70" s="2">
        <v>3</v>
      </c>
      <c r="D70" s="2" t="s">
        <v>94</v>
      </c>
      <c r="E70" s="2">
        <v>51.9</v>
      </c>
      <c r="F70" s="2">
        <v>2.0030000000000001</v>
      </c>
      <c r="H70" s="7">
        <f t="shared" si="7"/>
        <v>68.900000000000006</v>
      </c>
      <c r="I70" s="5">
        <v>20.5</v>
      </c>
    </row>
    <row r="71" spans="1:25" ht="14.25" customHeight="1" x14ac:dyDescent="0.25">
      <c r="A71" s="3">
        <v>44733</v>
      </c>
      <c r="B71" s="2" t="s">
        <v>17</v>
      </c>
      <c r="C71" s="2">
        <v>4</v>
      </c>
      <c r="D71" s="2" t="s">
        <v>94</v>
      </c>
      <c r="E71" s="2">
        <v>56.9</v>
      </c>
      <c r="F71" s="2">
        <v>2.1059999999999999</v>
      </c>
      <c r="H71" s="7">
        <f t="shared" si="7"/>
        <v>69.259999999999991</v>
      </c>
      <c r="I71" s="5">
        <v>20.7</v>
      </c>
      <c r="J71" s="2" t="s">
        <v>95</v>
      </c>
      <c r="K71" s="2">
        <v>75</v>
      </c>
      <c r="L71" s="2" t="s">
        <v>95</v>
      </c>
      <c r="M71" s="2" t="s">
        <v>93</v>
      </c>
      <c r="N71" s="1">
        <f>53.99-39.82</f>
        <v>14.170000000000002</v>
      </c>
      <c r="O71" s="2">
        <v>68</v>
      </c>
      <c r="R71" s="2">
        <v>2248.71</v>
      </c>
      <c r="S71" s="2">
        <v>39.69</v>
      </c>
      <c r="T71" s="1">
        <f>R71-S71</f>
        <v>2209.02</v>
      </c>
    </row>
    <row r="72" spans="1:25" ht="14.25" customHeight="1" x14ac:dyDescent="0.25">
      <c r="A72" s="3">
        <v>44733</v>
      </c>
      <c r="B72" s="2" t="s">
        <v>17</v>
      </c>
      <c r="C72" s="2">
        <v>5</v>
      </c>
      <c r="D72" s="2" t="s">
        <v>94</v>
      </c>
      <c r="E72" s="2">
        <v>55.9</v>
      </c>
      <c r="F72" s="2">
        <v>2.1030000000000002</v>
      </c>
      <c r="H72" s="7">
        <f t="shared" si="7"/>
        <v>69.259999999999991</v>
      </c>
      <c r="I72" s="5">
        <v>20.7</v>
      </c>
    </row>
    <row r="73" spans="1:25" ht="14.25" customHeight="1" x14ac:dyDescent="0.25">
      <c r="A73" s="3">
        <v>44733</v>
      </c>
      <c r="B73" s="2" t="s">
        <v>17</v>
      </c>
      <c r="C73" s="2">
        <v>6</v>
      </c>
      <c r="D73" s="2" t="s">
        <v>94</v>
      </c>
      <c r="E73" s="2">
        <v>52.5</v>
      </c>
      <c r="F73" s="2">
        <v>2.056</v>
      </c>
      <c r="H73" s="7">
        <f t="shared" si="7"/>
        <v>71.42</v>
      </c>
      <c r="I73" s="5">
        <v>21.9</v>
      </c>
      <c r="J73" s="2" t="s">
        <v>95</v>
      </c>
      <c r="K73" s="2">
        <v>83</v>
      </c>
      <c r="L73" s="2" t="s">
        <v>95</v>
      </c>
      <c r="M73" s="2" t="s">
        <v>98</v>
      </c>
      <c r="N73" s="1">
        <f>71.91-39.9</f>
        <v>32.01</v>
      </c>
      <c r="O73" s="2">
        <v>67.5</v>
      </c>
      <c r="P73" s="2">
        <v>591</v>
      </c>
      <c r="Q73" s="2">
        <v>592.05297900000005</v>
      </c>
      <c r="R73" s="2">
        <v>2457.23</v>
      </c>
      <c r="S73" s="2">
        <v>40.08</v>
      </c>
      <c r="T73" s="1">
        <f t="shared" ref="T73:T74" si="10">R73-S73</f>
        <v>2417.15</v>
      </c>
      <c r="Y73" s="2" t="s">
        <v>102</v>
      </c>
    </row>
    <row r="74" spans="1:25" ht="14.25" customHeight="1" x14ac:dyDescent="0.25">
      <c r="A74" s="3">
        <v>44735</v>
      </c>
      <c r="B74" s="2" t="s">
        <v>22</v>
      </c>
      <c r="C74" s="2">
        <v>1</v>
      </c>
      <c r="D74" s="2" t="s">
        <v>91</v>
      </c>
      <c r="E74" s="2">
        <v>15.4</v>
      </c>
      <c r="F74" s="2">
        <v>1.353</v>
      </c>
      <c r="H74" s="7">
        <f t="shared" si="7"/>
        <v>74.48</v>
      </c>
      <c r="I74" s="5">
        <v>23.6</v>
      </c>
      <c r="J74" s="2" t="s">
        <v>92</v>
      </c>
      <c r="K74" s="2">
        <v>37</v>
      </c>
      <c r="L74" s="2" t="s">
        <v>92</v>
      </c>
      <c r="M74" s="2" t="s">
        <v>100</v>
      </c>
      <c r="N74" s="1">
        <f>58.51-39.83</f>
        <v>18.68</v>
      </c>
      <c r="O74" s="2">
        <v>111</v>
      </c>
      <c r="P74" s="2">
        <v>576</v>
      </c>
      <c r="Q74" s="2">
        <v>579.556152</v>
      </c>
      <c r="R74" s="2">
        <v>2931.39</v>
      </c>
      <c r="S74" s="2">
        <v>39.75</v>
      </c>
      <c r="T74" s="1">
        <f t="shared" si="10"/>
        <v>2891.64</v>
      </c>
    </row>
    <row r="75" spans="1:25" ht="14.25" customHeight="1" x14ac:dyDescent="0.25">
      <c r="A75" s="3">
        <v>44735</v>
      </c>
      <c r="B75" s="2" t="s">
        <v>22</v>
      </c>
      <c r="C75" s="2">
        <v>2</v>
      </c>
      <c r="D75" s="2" t="s">
        <v>91</v>
      </c>
      <c r="E75" s="2">
        <v>18.5</v>
      </c>
      <c r="F75" s="2">
        <v>1.399</v>
      </c>
      <c r="H75" s="7">
        <f t="shared" si="7"/>
        <v>73.759999999999991</v>
      </c>
      <c r="I75" s="5">
        <v>23.2</v>
      </c>
      <c r="J75" s="2"/>
      <c r="K75" s="2"/>
      <c r="L75" s="2"/>
      <c r="M75" s="2"/>
      <c r="O75" s="2"/>
      <c r="P75" s="2"/>
    </row>
    <row r="76" spans="1:25" ht="14.25" customHeight="1" x14ac:dyDescent="0.25">
      <c r="A76" s="3">
        <v>44735</v>
      </c>
      <c r="B76" s="2" t="s">
        <v>22</v>
      </c>
      <c r="C76" s="2">
        <v>3</v>
      </c>
      <c r="D76" s="2" t="s">
        <v>91</v>
      </c>
      <c r="E76" s="2">
        <v>34.299999999999997</v>
      </c>
      <c r="F76" s="2">
        <v>1.639</v>
      </c>
      <c r="H76" s="7">
        <f t="shared" si="7"/>
        <v>73.400000000000006</v>
      </c>
      <c r="I76" s="5">
        <v>23</v>
      </c>
      <c r="J76" s="2"/>
      <c r="K76" s="2"/>
      <c r="L76" s="2"/>
      <c r="M76" s="2"/>
      <c r="O76" s="2"/>
      <c r="P76" s="2"/>
    </row>
    <row r="77" spans="1:25" ht="14.25" customHeight="1" x14ac:dyDescent="0.25">
      <c r="A77" s="3">
        <v>44735</v>
      </c>
      <c r="B77" s="2" t="s">
        <v>22</v>
      </c>
      <c r="C77" s="2">
        <v>4</v>
      </c>
      <c r="D77" s="2" t="s">
        <v>91</v>
      </c>
      <c r="E77" s="2">
        <v>23.4</v>
      </c>
      <c r="F77" s="2">
        <v>1.4690000000000001</v>
      </c>
      <c r="H77" s="7">
        <f t="shared" si="7"/>
        <v>73.039999999999992</v>
      </c>
      <c r="I77" s="5">
        <v>22.8</v>
      </c>
      <c r="J77" s="2" t="s">
        <v>92</v>
      </c>
      <c r="K77" s="2">
        <v>81</v>
      </c>
      <c r="L77" s="2" t="s">
        <v>92</v>
      </c>
      <c r="M77" s="2" t="s">
        <v>98</v>
      </c>
      <c r="N77" s="1">
        <f>46.47-39.75</f>
        <v>6.7199999999999989</v>
      </c>
      <c r="O77" s="2">
        <v>102</v>
      </c>
      <c r="P77" s="2"/>
      <c r="R77" s="2">
        <v>2850.84</v>
      </c>
      <c r="S77" s="2">
        <v>39.65</v>
      </c>
      <c r="T77" s="1">
        <f>R77-S77</f>
        <v>2811.19</v>
      </c>
    </row>
    <row r="78" spans="1:25" ht="14.25" customHeight="1" x14ac:dyDescent="0.25">
      <c r="A78" s="3">
        <v>44735</v>
      </c>
      <c r="B78" s="2" t="s">
        <v>22</v>
      </c>
      <c r="C78" s="2">
        <v>5</v>
      </c>
      <c r="D78" s="2" t="s">
        <v>91</v>
      </c>
      <c r="E78" s="2">
        <v>17.899999999999999</v>
      </c>
      <c r="F78" s="2">
        <v>1.3919999999999999</v>
      </c>
      <c r="H78" s="7">
        <f t="shared" si="7"/>
        <v>74.48</v>
      </c>
      <c r="I78" s="5">
        <v>23.6</v>
      </c>
      <c r="J78" s="2"/>
      <c r="K78" s="2"/>
      <c r="L78" s="2"/>
      <c r="M78" s="2"/>
      <c r="O78" s="2"/>
      <c r="P78" s="2"/>
    </row>
    <row r="79" spans="1:25" ht="14.25" customHeight="1" x14ac:dyDescent="0.25">
      <c r="A79" s="3">
        <v>44735</v>
      </c>
      <c r="B79" s="2" t="s">
        <v>22</v>
      </c>
      <c r="C79" s="2">
        <v>6</v>
      </c>
      <c r="D79" s="2" t="s">
        <v>91</v>
      </c>
      <c r="E79" s="2">
        <v>24.9</v>
      </c>
      <c r="F79" s="2">
        <v>1.492</v>
      </c>
      <c r="H79" s="7">
        <f t="shared" si="7"/>
        <v>73.94</v>
      </c>
      <c r="I79" s="5">
        <v>23.3</v>
      </c>
      <c r="J79" s="2" t="s">
        <v>92</v>
      </c>
      <c r="K79" s="2">
        <v>49</v>
      </c>
      <c r="L79" s="2" t="s">
        <v>92</v>
      </c>
      <c r="M79" s="2" t="s">
        <v>98</v>
      </c>
      <c r="N79" s="1">
        <f>51.69-39.63</f>
        <v>12.059999999999995</v>
      </c>
      <c r="O79" s="2">
        <v>111</v>
      </c>
      <c r="P79" s="2">
        <v>577</v>
      </c>
      <c r="Q79" s="2">
        <v>579.07543899999996</v>
      </c>
      <c r="R79" s="2">
        <v>2921.76</v>
      </c>
      <c r="S79" s="2">
        <v>39.630000000000003</v>
      </c>
      <c r="T79" s="1">
        <f t="shared" ref="T79:T80" si="11">R79-S79</f>
        <v>2882.13</v>
      </c>
    </row>
    <row r="80" spans="1:25" ht="14.25" customHeight="1" x14ac:dyDescent="0.25">
      <c r="A80" s="3">
        <v>44739</v>
      </c>
      <c r="B80" s="2" t="s">
        <v>28</v>
      </c>
      <c r="C80" s="2">
        <v>1</v>
      </c>
      <c r="D80" s="2" t="s">
        <v>94</v>
      </c>
      <c r="E80" s="2">
        <v>7.7</v>
      </c>
      <c r="F80" s="2">
        <v>1.2270000000000001</v>
      </c>
      <c r="H80" s="7">
        <f t="shared" si="7"/>
        <v>65.66</v>
      </c>
      <c r="I80" s="5">
        <v>18.7</v>
      </c>
      <c r="J80" s="2" t="s">
        <v>92</v>
      </c>
      <c r="K80" s="2">
        <v>33</v>
      </c>
      <c r="L80" s="2" t="s">
        <v>92</v>
      </c>
      <c r="M80" s="2" t="s">
        <v>100</v>
      </c>
      <c r="N80" s="1">
        <f>61.3-39.65</f>
        <v>21.65</v>
      </c>
      <c r="O80" s="2">
        <v>111</v>
      </c>
      <c r="P80" s="2">
        <v>583</v>
      </c>
      <c r="Q80" s="2">
        <v>579.07543899999996</v>
      </c>
      <c r="R80" s="2">
        <v>2541.98</v>
      </c>
      <c r="S80" s="2">
        <v>40.26</v>
      </c>
      <c r="T80" s="1">
        <f t="shared" si="11"/>
        <v>2501.7199999999998</v>
      </c>
    </row>
    <row r="81" spans="1:25" ht="14.25" customHeight="1" x14ac:dyDescent="0.25">
      <c r="A81" s="3">
        <v>44739</v>
      </c>
      <c r="B81" s="2" t="s">
        <v>28</v>
      </c>
      <c r="C81" s="2">
        <v>2</v>
      </c>
      <c r="D81" s="2" t="s">
        <v>94</v>
      </c>
      <c r="E81" s="2">
        <v>19.399999999999999</v>
      </c>
      <c r="F81" s="2">
        <v>1.417</v>
      </c>
      <c r="H81" s="7">
        <f t="shared" si="7"/>
        <v>65.48</v>
      </c>
      <c r="I81" s="5">
        <v>18.600000000000001</v>
      </c>
    </row>
    <row r="82" spans="1:25" ht="14.25" customHeight="1" x14ac:dyDescent="0.25">
      <c r="A82" s="3">
        <v>44739</v>
      </c>
      <c r="B82" s="2" t="s">
        <v>28</v>
      </c>
      <c r="C82" s="2">
        <v>3</v>
      </c>
      <c r="D82" s="2" t="s">
        <v>94</v>
      </c>
      <c r="E82" s="2">
        <v>15.9</v>
      </c>
      <c r="F82" s="2">
        <v>1.383</v>
      </c>
      <c r="H82" s="7">
        <f t="shared" si="7"/>
        <v>66.56</v>
      </c>
      <c r="I82" s="5">
        <v>19.2</v>
      </c>
    </row>
    <row r="83" spans="1:25" ht="14.25" customHeight="1" x14ac:dyDescent="0.25">
      <c r="A83" s="3">
        <v>44739</v>
      </c>
      <c r="B83" s="2" t="s">
        <v>28</v>
      </c>
      <c r="C83" s="2">
        <v>4</v>
      </c>
      <c r="D83" s="2" t="s">
        <v>94</v>
      </c>
      <c r="E83" s="2">
        <v>33.6</v>
      </c>
      <c r="F83" s="2">
        <v>1.645</v>
      </c>
      <c r="H83" s="7">
        <f t="shared" si="7"/>
        <v>65.300000000000011</v>
      </c>
      <c r="I83" s="5">
        <v>18.5</v>
      </c>
      <c r="J83" s="2" t="s">
        <v>95</v>
      </c>
      <c r="K83" s="2">
        <v>101</v>
      </c>
      <c r="L83" s="2" t="s">
        <v>92</v>
      </c>
      <c r="M83" s="2" t="s">
        <v>93</v>
      </c>
      <c r="N83" s="1">
        <f>58.78-39.9</f>
        <v>18.880000000000003</v>
      </c>
      <c r="O83" s="2">
        <v>96.5</v>
      </c>
      <c r="R83" s="2">
        <v>2081.19</v>
      </c>
      <c r="S83" s="2">
        <v>40.229999999999997</v>
      </c>
      <c r="T83" s="1">
        <f>R83-S83</f>
        <v>2040.96</v>
      </c>
      <c r="Y83" s="2" t="s">
        <v>103</v>
      </c>
    </row>
    <row r="84" spans="1:25" ht="14.25" customHeight="1" x14ac:dyDescent="0.25">
      <c r="A84" s="3">
        <v>44739</v>
      </c>
      <c r="B84" s="2" t="s">
        <v>28</v>
      </c>
      <c r="C84" s="2">
        <v>5</v>
      </c>
      <c r="D84" s="2" t="s">
        <v>94</v>
      </c>
      <c r="E84" s="2">
        <v>25.4</v>
      </c>
      <c r="F84" s="2">
        <v>1.5129999999999999</v>
      </c>
      <c r="H84" s="7">
        <f t="shared" si="7"/>
        <v>63.86</v>
      </c>
      <c r="I84" s="5">
        <v>17.7</v>
      </c>
    </row>
    <row r="85" spans="1:25" ht="14.25" customHeight="1" x14ac:dyDescent="0.25">
      <c r="A85" s="3">
        <v>44739</v>
      </c>
      <c r="B85" s="2" t="s">
        <v>28</v>
      </c>
      <c r="C85" s="2">
        <v>6</v>
      </c>
      <c r="D85" s="2" t="s">
        <v>94</v>
      </c>
      <c r="E85" s="2">
        <v>40.6</v>
      </c>
      <c r="F85" s="2">
        <v>1.7609999999999999</v>
      </c>
      <c r="H85" s="7">
        <f t="shared" si="7"/>
        <v>63.86</v>
      </c>
      <c r="I85" s="5">
        <v>17.7</v>
      </c>
      <c r="J85" s="2" t="s">
        <v>95</v>
      </c>
      <c r="K85" s="2">
        <v>132</v>
      </c>
      <c r="L85" s="2" t="s">
        <v>92</v>
      </c>
      <c r="M85" s="2" t="s">
        <v>93</v>
      </c>
      <c r="N85" s="1">
        <f>56.08-39.74</f>
        <v>16.339999999999996</v>
      </c>
      <c r="O85" s="2">
        <v>92.5</v>
      </c>
      <c r="P85" s="2">
        <v>582</v>
      </c>
      <c r="Q85" s="2">
        <v>578.83520499999997</v>
      </c>
      <c r="R85" s="2">
        <v>1727.3</v>
      </c>
      <c r="S85" s="2">
        <v>39.89</v>
      </c>
      <c r="T85" s="1">
        <f t="shared" ref="T85:T86" si="12">R85-S85</f>
        <v>1687.4099999999999</v>
      </c>
      <c r="Y85" s="2" t="s">
        <v>103</v>
      </c>
    </row>
    <row r="86" spans="1:25" ht="14.25" customHeight="1" x14ac:dyDescent="0.25">
      <c r="A86" s="3">
        <v>44741</v>
      </c>
      <c r="B86" s="2" t="s">
        <v>27</v>
      </c>
      <c r="C86" s="2">
        <v>1</v>
      </c>
      <c r="D86" s="2" t="s">
        <v>94</v>
      </c>
      <c r="E86" s="2">
        <v>45.9</v>
      </c>
      <c r="F86" s="2">
        <v>1.863</v>
      </c>
      <c r="H86" s="7">
        <f t="shared" si="7"/>
        <v>70.52</v>
      </c>
      <c r="I86" s="5">
        <v>21.4</v>
      </c>
      <c r="J86" s="2" t="s">
        <v>95</v>
      </c>
      <c r="K86" s="2">
        <v>53</v>
      </c>
      <c r="L86" s="2" t="s">
        <v>92</v>
      </c>
      <c r="M86" s="2" t="s">
        <v>96</v>
      </c>
      <c r="N86" s="1">
        <f>53.9-39.76</f>
        <v>14.14</v>
      </c>
      <c r="O86" s="2">
        <v>76</v>
      </c>
      <c r="P86" s="2">
        <v>580</v>
      </c>
      <c r="Q86" s="2">
        <v>581.959473</v>
      </c>
      <c r="R86" s="2">
        <v>2180.9</v>
      </c>
      <c r="S86" s="2">
        <v>39.71</v>
      </c>
      <c r="T86" s="1">
        <f t="shared" si="12"/>
        <v>2141.19</v>
      </c>
    </row>
    <row r="87" spans="1:25" ht="14.25" customHeight="1" x14ac:dyDescent="0.25">
      <c r="A87" s="3">
        <v>44741</v>
      </c>
      <c r="B87" s="2" t="s">
        <v>27</v>
      </c>
      <c r="C87" s="2">
        <v>2</v>
      </c>
      <c r="D87" s="2" t="s">
        <v>94</v>
      </c>
      <c r="E87" s="2">
        <v>41.4</v>
      </c>
      <c r="F87" s="2">
        <v>1.786</v>
      </c>
      <c r="H87" s="7">
        <f t="shared" si="7"/>
        <v>71.78</v>
      </c>
      <c r="I87" s="5">
        <v>22.1</v>
      </c>
    </row>
    <row r="88" spans="1:25" ht="14.25" customHeight="1" x14ac:dyDescent="0.25">
      <c r="A88" s="3">
        <v>44741</v>
      </c>
      <c r="B88" s="2" t="s">
        <v>27</v>
      </c>
      <c r="C88" s="2">
        <v>3</v>
      </c>
      <c r="D88" s="2" t="s">
        <v>94</v>
      </c>
      <c r="E88" s="2">
        <v>44.3</v>
      </c>
      <c r="F88" s="2">
        <v>1.863</v>
      </c>
      <c r="H88" s="7">
        <f t="shared" si="7"/>
        <v>70.34</v>
      </c>
      <c r="I88" s="5">
        <v>21.3</v>
      </c>
    </row>
    <row r="89" spans="1:25" ht="14.25" customHeight="1" x14ac:dyDescent="0.25">
      <c r="A89" s="3">
        <v>44741</v>
      </c>
      <c r="B89" s="2" t="s">
        <v>27</v>
      </c>
      <c r="C89" s="2">
        <v>4</v>
      </c>
      <c r="D89" s="2" t="s">
        <v>94</v>
      </c>
      <c r="E89" s="2">
        <v>51.1</v>
      </c>
      <c r="F89" s="2">
        <v>2.0019999999999998</v>
      </c>
      <c r="H89" s="7">
        <f t="shared" si="7"/>
        <v>70.34</v>
      </c>
      <c r="I89" s="5">
        <v>21.3</v>
      </c>
      <c r="J89" s="2" t="s">
        <v>95</v>
      </c>
      <c r="K89" s="2">
        <v>57</v>
      </c>
      <c r="L89" s="2" t="s">
        <v>95</v>
      </c>
      <c r="M89" s="2" t="s">
        <v>96</v>
      </c>
      <c r="N89" s="1">
        <f>48.13-39.52</f>
        <v>8.61</v>
      </c>
      <c r="O89" s="2">
        <v>71.5</v>
      </c>
      <c r="R89" s="2">
        <v>2208.8000000000002</v>
      </c>
      <c r="S89" s="2">
        <v>39.86</v>
      </c>
      <c r="T89" s="1">
        <f>R89-S89</f>
        <v>2168.94</v>
      </c>
    </row>
    <row r="90" spans="1:25" ht="14.25" customHeight="1" x14ac:dyDescent="0.25">
      <c r="A90" s="3">
        <v>44741</v>
      </c>
      <c r="B90" s="2" t="s">
        <v>27</v>
      </c>
      <c r="C90" s="2">
        <v>5</v>
      </c>
      <c r="D90" s="2" t="s">
        <v>94</v>
      </c>
      <c r="E90" s="2">
        <v>44.7</v>
      </c>
      <c r="F90" s="2">
        <v>1.837</v>
      </c>
      <c r="H90" s="7">
        <f t="shared" si="7"/>
        <v>71.599999999999994</v>
      </c>
      <c r="I90" s="5">
        <v>22</v>
      </c>
    </row>
    <row r="91" spans="1:25" ht="14.25" customHeight="1" x14ac:dyDescent="0.25">
      <c r="A91" s="3">
        <v>44741</v>
      </c>
      <c r="B91" s="2" t="s">
        <v>27</v>
      </c>
      <c r="C91" s="2">
        <v>6</v>
      </c>
      <c r="D91" s="2" t="s">
        <v>94</v>
      </c>
      <c r="E91" s="2">
        <v>20.9</v>
      </c>
      <c r="F91" s="2">
        <v>1.4379999999999999</v>
      </c>
      <c r="H91" s="7">
        <f t="shared" si="7"/>
        <v>72.86</v>
      </c>
      <c r="I91" s="5">
        <v>22.7</v>
      </c>
      <c r="J91" s="2" t="s">
        <v>95</v>
      </c>
      <c r="K91" s="2">
        <v>25</v>
      </c>
      <c r="L91" s="2" t="s">
        <v>92</v>
      </c>
      <c r="M91" s="2" t="s">
        <v>93</v>
      </c>
      <c r="N91" s="1">
        <f>47.45-39.44</f>
        <v>8.0100000000000051</v>
      </c>
      <c r="O91" s="2">
        <v>88.5</v>
      </c>
      <c r="P91" s="2">
        <v>581</v>
      </c>
      <c r="Q91" s="2">
        <v>582.43994099999998</v>
      </c>
      <c r="R91" s="2">
        <v>2324.6999999999998</v>
      </c>
      <c r="S91" s="2">
        <v>39.56</v>
      </c>
      <c r="T91" s="1">
        <f t="shared" ref="T91:T92" si="13">R91-S91</f>
        <v>2285.14</v>
      </c>
    </row>
    <row r="92" spans="1:25" ht="14.25" customHeight="1" x14ac:dyDescent="0.25">
      <c r="A92" s="3">
        <v>44741</v>
      </c>
      <c r="B92" s="2" t="s">
        <v>29</v>
      </c>
      <c r="C92" s="2">
        <v>1</v>
      </c>
      <c r="D92" s="2" t="s">
        <v>94</v>
      </c>
      <c r="E92" s="2">
        <v>15.1</v>
      </c>
      <c r="F92" s="2">
        <v>1.347</v>
      </c>
      <c r="H92" s="7">
        <f t="shared" si="7"/>
        <v>65.12</v>
      </c>
      <c r="I92" s="5">
        <v>18.399999999999999</v>
      </c>
      <c r="J92" s="2" t="s">
        <v>92</v>
      </c>
      <c r="K92" s="2">
        <v>81</v>
      </c>
      <c r="L92" s="2" t="s">
        <v>92</v>
      </c>
      <c r="M92" s="2" t="s">
        <v>100</v>
      </c>
      <c r="N92" s="1">
        <f>54.31-39.97</f>
        <v>14.340000000000003</v>
      </c>
      <c r="O92" s="2">
        <v>98.5</v>
      </c>
      <c r="P92" s="2">
        <v>579</v>
      </c>
      <c r="Q92" s="6">
        <v>581.23852999999997</v>
      </c>
      <c r="R92" s="2">
        <v>2585.3200000000002</v>
      </c>
      <c r="S92" s="2">
        <v>40.450000000000003</v>
      </c>
      <c r="T92" s="1">
        <f t="shared" si="13"/>
        <v>2544.8700000000003</v>
      </c>
    </row>
    <row r="93" spans="1:25" ht="14.25" customHeight="1" x14ac:dyDescent="0.25">
      <c r="A93" s="3">
        <v>44741</v>
      </c>
      <c r="B93" s="2" t="s">
        <v>29</v>
      </c>
      <c r="C93" s="2">
        <v>2</v>
      </c>
      <c r="D93" s="2" t="s">
        <v>94</v>
      </c>
      <c r="E93" s="2">
        <v>15.6</v>
      </c>
      <c r="F93" s="2">
        <v>1.355</v>
      </c>
      <c r="H93" s="7">
        <f t="shared" si="7"/>
        <v>68</v>
      </c>
      <c r="I93" s="5">
        <v>20</v>
      </c>
    </row>
    <row r="94" spans="1:25" ht="14.25" customHeight="1" x14ac:dyDescent="0.25">
      <c r="A94" s="3">
        <v>44741</v>
      </c>
      <c r="B94" s="2" t="s">
        <v>29</v>
      </c>
      <c r="C94" s="2">
        <v>3</v>
      </c>
      <c r="D94" s="2" t="s">
        <v>94</v>
      </c>
      <c r="E94" s="2">
        <v>17.5</v>
      </c>
      <c r="F94" s="2">
        <v>1.415</v>
      </c>
      <c r="H94" s="7">
        <f t="shared" si="7"/>
        <v>69.44</v>
      </c>
      <c r="I94" s="5">
        <v>20.8</v>
      </c>
    </row>
    <row r="95" spans="1:25" ht="14.25" customHeight="1" x14ac:dyDescent="0.25">
      <c r="A95" s="3">
        <v>44741</v>
      </c>
      <c r="B95" s="2" t="s">
        <v>29</v>
      </c>
      <c r="C95" s="2">
        <v>4</v>
      </c>
      <c r="D95" s="2" t="s">
        <v>94</v>
      </c>
      <c r="E95" s="2">
        <v>11.5</v>
      </c>
      <c r="F95" s="2">
        <v>1.3089999999999999</v>
      </c>
      <c r="H95" s="7">
        <f t="shared" si="7"/>
        <v>69.259999999999991</v>
      </c>
      <c r="I95" s="5">
        <v>20.7</v>
      </c>
      <c r="J95" s="2" t="s">
        <v>92</v>
      </c>
      <c r="K95" s="2">
        <v>63</v>
      </c>
      <c r="L95" s="2" t="s">
        <v>92</v>
      </c>
      <c r="M95" s="2" t="s">
        <v>100</v>
      </c>
      <c r="N95" s="1">
        <f>61.78-39.96</f>
        <v>21.82</v>
      </c>
      <c r="O95" s="2">
        <v>109.5</v>
      </c>
      <c r="R95" s="2">
        <v>2469.5</v>
      </c>
      <c r="S95" s="2">
        <v>39.5</v>
      </c>
      <c r="T95" s="1">
        <f>R95-S95</f>
        <v>2430</v>
      </c>
    </row>
    <row r="96" spans="1:25" ht="14.25" customHeight="1" x14ac:dyDescent="0.25">
      <c r="A96" s="3">
        <v>44741</v>
      </c>
      <c r="B96" s="2" t="s">
        <v>29</v>
      </c>
      <c r="C96" s="2">
        <v>5</v>
      </c>
      <c r="D96" s="2" t="s">
        <v>94</v>
      </c>
      <c r="E96" s="2">
        <v>13.5</v>
      </c>
      <c r="F96" s="2">
        <v>1.325</v>
      </c>
      <c r="H96" s="7">
        <f t="shared" si="7"/>
        <v>65.12</v>
      </c>
      <c r="I96" s="5">
        <v>18.399999999999999</v>
      </c>
    </row>
    <row r="97" spans="1:25" ht="14.25" customHeight="1" x14ac:dyDescent="0.25">
      <c r="A97" s="3">
        <v>44741</v>
      </c>
      <c r="B97" s="2" t="s">
        <v>29</v>
      </c>
      <c r="C97" s="2">
        <v>6</v>
      </c>
      <c r="D97" s="2" t="s">
        <v>94</v>
      </c>
      <c r="E97" s="2">
        <v>7.4</v>
      </c>
      <c r="F97" s="2">
        <v>1.234</v>
      </c>
      <c r="H97" s="7">
        <f t="shared" si="7"/>
        <v>68.180000000000007</v>
      </c>
      <c r="I97" s="5">
        <v>20.100000000000001</v>
      </c>
      <c r="J97" s="2" t="s">
        <v>92</v>
      </c>
      <c r="K97" s="2">
        <v>89</v>
      </c>
      <c r="L97" s="2" t="s">
        <v>92</v>
      </c>
      <c r="M97" s="2" t="s">
        <v>100</v>
      </c>
      <c r="N97" s="1">
        <f>59.89-39.96</f>
        <v>19.93</v>
      </c>
      <c r="O97" s="2">
        <v>111</v>
      </c>
      <c r="P97" s="2">
        <v>581</v>
      </c>
      <c r="Q97" s="6">
        <v>579.79638999999997</v>
      </c>
      <c r="R97" s="2">
        <v>2710.66</v>
      </c>
      <c r="S97" s="2">
        <v>39.58</v>
      </c>
      <c r="T97" s="1">
        <f t="shared" ref="T97:T98" si="14">R97-S97</f>
        <v>2671.08</v>
      </c>
    </row>
    <row r="98" spans="1:25" ht="14.25" customHeight="1" x14ac:dyDescent="0.25">
      <c r="A98" s="3">
        <v>44753</v>
      </c>
      <c r="B98" s="2" t="s">
        <v>19</v>
      </c>
      <c r="C98" s="2">
        <v>1</v>
      </c>
      <c r="D98" s="2" t="s">
        <v>94</v>
      </c>
      <c r="E98" s="2">
        <v>25.7</v>
      </c>
      <c r="F98" s="2">
        <v>1.5129999999999999</v>
      </c>
      <c r="H98" s="7">
        <f t="shared" si="7"/>
        <v>72.86</v>
      </c>
      <c r="I98" s="5">
        <v>22.7</v>
      </c>
      <c r="J98" s="2" t="s">
        <v>95</v>
      </c>
      <c r="K98" s="2">
        <v>124</v>
      </c>
      <c r="L98" s="2" t="s">
        <v>95</v>
      </c>
      <c r="M98" s="2" t="s">
        <v>98</v>
      </c>
      <c r="N98" s="1">
        <f>54.88-39.83</f>
        <v>15.050000000000004</v>
      </c>
      <c r="O98" s="2">
        <v>65.5</v>
      </c>
      <c r="P98" s="2">
        <v>526</v>
      </c>
      <c r="Q98" s="6">
        <v>531.25023999999996</v>
      </c>
      <c r="R98" s="2">
        <v>2433.83</v>
      </c>
      <c r="S98" s="2">
        <v>39.75</v>
      </c>
      <c r="T98" s="1">
        <f t="shared" si="14"/>
        <v>2394.08</v>
      </c>
    </row>
    <row r="99" spans="1:25" ht="14.25" customHeight="1" x14ac:dyDescent="0.25">
      <c r="A99" s="3">
        <v>44753</v>
      </c>
      <c r="B99" s="2" t="s">
        <v>19</v>
      </c>
      <c r="C99" s="2">
        <v>2</v>
      </c>
      <c r="D99" s="2" t="s">
        <v>94</v>
      </c>
      <c r="E99" s="2">
        <v>47.8</v>
      </c>
      <c r="F99" s="2">
        <v>1.897</v>
      </c>
      <c r="H99" s="7">
        <f t="shared" si="7"/>
        <v>72.319999999999993</v>
      </c>
      <c r="I99" s="5">
        <v>22.4</v>
      </c>
    </row>
    <row r="100" spans="1:25" ht="14.25" customHeight="1" x14ac:dyDescent="0.25">
      <c r="A100" s="3">
        <v>44753</v>
      </c>
      <c r="B100" s="2" t="s">
        <v>19</v>
      </c>
      <c r="C100" s="2">
        <v>3</v>
      </c>
      <c r="D100" s="2" t="s">
        <v>94</v>
      </c>
      <c r="E100" s="2">
        <v>14.9</v>
      </c>
      <c r="F100" s="2">
        <v>1.353</v>
      </c>
      <c r="H100" s="7">
        <f t="shared" si="7"/>
        <v>73.94</v>
      </c>
      <c r="I100" s="5">
        <v>23.3</v>
      </c>
    </row>
    <row r="101" spans="1:25" ht="14.25" customHeight="1" x14ac:dyDescent="0.25">
      <c r="A101" s="3">
        <v>44753</v>
      </c>
      <c r="B101" s="2" t="s">
        <v>19</v>
      </c>
      <c r="C101" s="2">
        <v>4</v>
      </c>
      <c r="D101" s="2" t="s">
        <v>94</v>
      </c>
      <c r="E101" s="2">
        <v>10.3</v>
      </c>
      <c r="F101" s="2">
        <v>1.2769999999999999</v>
      </c>
      <c r="H101" s="7">
        <f t="shared" si="7"/>
        <v>77.36</v>
      </c>
      <c r="I101" s="5">
        <v>25.2</v>
      </c>
      <c r="J101" s="2" t="s">
        <v>95</v>
      </c>
      <c r="K101" s="2">
        <v>46</v>
      </c>
      <c r="L101" s="2" t="s">
        <v>92</v>
      </c>
      <c r="M101" s="2" t="s">
        <v>100</v>
      </c>
      <c r="N101" s="1">
        <f>73.74-39.76</f>
        <v>33.979999999999997</v>
      </c>
      <c r="O101" s="2">
        <v>101.5</v>
      </c>
      <c r="R101" s="2">
        <v>2725.39</v>
      </c>
      <c r="S101" s="2">
        <v>39.869999999999997</v>
      </c>
      <c r="T101" s="1">
        <f>R101-S101</f>
        <v>2685.52</v>
      </c>
      <c r="Y101" s="2" t="s">
        <v>104</v>
      </c>
    </row>
    <row r="102" spans="1:25" ht="14.25" customHeight="1" x14ac:dyDescent="0.25">
      <c r="A102" s="3">
        <v>44753</v>
      </c>
      <c r="B102" s="2" t="s">
        <v>19</v>
      </c>
      <c r="C102" s="2">
        <v>5</v>
      </c>
      <c r="D102" s="2" t="s">
        <v>94</v>
      </c>
      <c r="E102" s="2">
        <v>41.8</v>
      </c>
      <c r="F102" s="2">
        <v>1.7649999999999999</v>
      </c>
      <c r="H102" s="7">
        <f t="shared" si="7"/>
        <v>72.14</v>
      </c>
      <c r="I102" s="5">
        <v>22.3</v>
      </c>
    </row>
    <row r="103" spans="1:25" ht="14.25" customHeight="1" x14ac:dyDescent="0.25">
      <c r="A103" s="3">
        <v>44753</v>
      </c>
      <c r="B103" s="2" t="s">
        <v>19</v>
      </c>
      <c r="C103" s="2">
        <v>6</v>
      </c>
      <c r="D103" s="2" t="s">
        <v>94</v>
      </c>
      <c r="E103" s="2">
        <v>26.1</v>
      </c>
      <c r="F103" s="2">
        <v>1.518</v>
      </c>
      <c r="H103" s="7">
        <f t="shared" si="7"/>
        <v>72.319999999999993</v>
      </c>
      <c r="I103" s="5">
        <v>22.4</v>
      </c>
      <c r="J103" s="2" t="s">
        <v>95</v>
      </c>
      <c r="K103" s="2">
        <v>71</v>
      </c>
      <c r="L103" s="2" t="s">
        <v>95</v>
      </c>
      <c r="M103" s="2" t="s">
        <v>98</v>
      </c>
      <c r="N103" s="1">
        <f>59.43-39.82</f>
        <v>19.61</v>
      </c>
      <c r="O103" s="2">
        <v>85.5</v>
      </c>
      <c r="P103" s="2">
        <v>528</v>
      </c>
      <c r="Q103" s="6">
        <v>525.96301000000005</v>
      </c>
      <c r="R103" s="2">
        <v>2310.7199999999998</v>
      </c>
      <c r="S103" s="2">
        <v>39.56</v>
      </c>
      <c r="T103" s="1">
        <f t="shared" ref="T103:T104" si="15">R103-S103</f>
        <v>2271.16</v>
      </c>
    </row>
    <row r="104" spans="1:25" ht="14.25" customHeight="1" x14ac:dyDescent="0.25">
      <c r="A104" s="3">
        <v>44754</v>
      </c>
      <c r="B104" s="2" t="s">
        <v>20</v>
      </c>
      <c r="C104" s="2">
        <v>1</v>
      </c>
      <c r="D104" s="2" t="s">
        <v>94</v>
      </c>
      <c r="E104" s="2">
        <v>2.2999999999999998</v>
      </c>
      <c r="F104" s="2">
        <v>1.1200000000000001</v>
      </c>
      <c r="H104" s="7">
        <f t="shared" si="7"/>
        <v>68.539999999999992</v>
      </c>
      <c r="I104" s="5">
        <v>20.3</v>
      </c>
      <c r="J104" s="2" t="s">
        <v>92</v>
      </c>
      <c r="K104" s="2">
        <v>0</v>
      </c>
      <c r="L104" s="2" t="s">
        <v>92</v>
      </c>
      <c r="M104" s="2" t="s">
        <v>100</v>
      </c>
      <c r="N104" s="1">
        <f>56.81-39.65</f>
        <v>17.160000000000004</v>
      </c>
      <c r="O104" s="2">
        <v>111</v>
      </c>
      <c r="P104" s="2">
        <v>582</v>
      </c>
      <c r="Q104" s="6">
        <v>581.71898999999996</v>
      </c>
      <c r="R104" s="2">
        <v>3052.5</v>
      </c>
      <c r="S104" s="2">
        <v>39.96</v>
      </c>
      <c r="T104" s="1">
        <f t="shared" si="15"/>
        <v>3012.54</v>
      </c>
    </row>
    <row r="105" spans="1:25" ht="14.25" customHeight="1" x14ac:dyDescent="0.25">
      <c r="A105" s="3">
        <v>44754</v>
      </c>
      <c r="B105" s="2" t="s">
        <v>20</v>
      </c>
      <c r="C105" s="2">
        <v>2</v>
      </c>
      <c r="D105" s="2" t="s">
        <v>94</v>
      </c>
      <c r="E105" s="2">
        <v>3.5</v>
      </c>
      <c r="F105" s="2">
        <v>1.145</v>
      </c>
      <c r="H105" s="7">
        <f t="shared" si="7"/>
        <v>66.740000000000009</v>
      </c>
      <c r="I105" s="5">
        <v>19.3</v>
      </c>
    </row>
    <row r="106" spans="1:25" ht="14.25" customHeight="1" x14ac:dyDescent="0.25">
      <c r="A106" s="3">
        <v>44754</v>
      </c>
      <c r="B106" s="2" t="s">
        <v>20</v>
      </c>
      <c r="C106" s="2">
        <v>3</v>
      </c>
      <c r="D106" s="2" t="s">
        <v>94</v>
      </c>
      <c r="E106" s="2">
        <v>31.5</v>
      </c>
      <c r="F106" s="2">
        <v>1.619</v>
      </c>
      <c r="H106" s="7">
        <f t="shared" si="7"/>
        <v>66.56</v>
      </c>
      <c r="I106" s="5">
        <v>19.2</v>
      </c>
    </row>
    <row r="107" spans="1:25" ht="14.25" customHeight="1" x14ac:dyDescent="0.25">
      <c r="A107" s="3">
        <v>44754</v>
      </c>
      <c r="B107" s="2" t="s">
        <v>20</v>
      </c>
      <c r="C107" s="2">
        <v>4</v>
      </c>
      <c r="D107" s="2" t="s">
        <v>94</v>
      </c>
      <c r="E107" s="2">
        <v>13.1</v>
      </c>
      <c r="F107" s="2">
        <v>1.321</v>
      </c>
      <c r="H107" s="7">
        <f t="shared" si="7"/>
        <v>66.56</v>
      </c>
      <c r="I107" s="5">
        <v>19.2</v>
      </c>
      <c r="J107" s="2" t="s">
        <v>92</v>
      </c>
      <c r="K107" s="2">
        <v>46</v>
      </c>
      <c r="L107" s="2" t="s">
        <v>92</v>
      </c>
      <c r="M107" s="2" t="s">
        <v>100</v>
      </c>
      <c r="N107" s="1">
        <f>61.91-39.75</f>
        <v>22.159999999999997</v>
      </c>
      <c r="O107" s="2">
        <v>111</v>
      </c>
      <c r="R107" s="2">
        <v>2368.92</v>
      </c>
      <c r="S107" s="2">
        <v>39.85</v>
      </c>
      <c r="T107" s="1">
        <f>R107-S107</f>
        <v>2329.0700000000002</v>
      </c>
    </row>
    <row r="108" spans="1:25" ht="14.25" customHeight="1" x14ac:dyDescent="0.25">
      <c r="A108" s="3">
        <v>44754</v>
      </c>
      <c r="B108" s="2" t="s">
        <v>20</v>
      </c>
      <c r="C108" s="2">
        <v>5</v>
      </c>
      <c r="D108" s="2" t="s">
        <v>94</v>
      </c>
      <c r="E108" s="2">
        <v>9.4</v>
      </c>
      <c r="F108" s="2">
        <v>1.26</v>
      </c>
      <c r="H108" s="7">
        <f t="shared" si="7"/>
        <v>66.740000000000009</v>
      </c>
      <c r="I108" s="5">
        <v>19.3</v>
      </c>
    </row>
    <row r="109" spans="1:25" ht="14.25" customHeight="1" x14ac:dyDescent="0.25">
      <c r="A109" s="3">
        <v>44754</v>
      </c>
      <c r="B109" s="2" t="s">
        <v>20</v>
      </c>
      <c r="C109" s="2">
        <v>6</v>
      </c>
      <c r="D109" s="2" t="s">
        <v>94</v>
      </c>
      <c r="E109" s="2">
        <v>7.5</v>
      </c>
      <c r="F109" s="2">
        <v>1.226</v>
      </c>
      <c r="H109" s="7">
        <f t="shared" si="7"/>
        <v>66.92</v>
      </c>
      <c r="I109" s="5">
        <v>19.399999999999999</v>
      </c>
      <c r="J109" s="2" t="s">
        <v>92</v>
      </c>
      <c r="K109" s="2">
        <v>45</v>
      </c>
      <c r="L109" s="2" t="s">
        <v>92</v>
      </c>
      <c r="M109" s="2" t="s">
        <v>98</v>
      </c>
      <c r="N109" s="1">
        <f>58.12-39.77</f>
        <v>18.349999999999994</v>
      </c>
      <c r="O109" s="2">
        <v>111</v>
      </c>
      <c r="P109" s="2">
        <v>579</v>
      </c>
      <c r="Q109" s="6">
        <v>587.72730000000001</v>
      </c>
      <c r="R109" s="2">
        <v>2505.4</v>
      </c>
      <c r="S109" s="2">
        <v>39.67</v>
      </c>
      <c r="T109" s="1">
        <f t="shared" ref="T109:T110" si="16">R109-S109</f>
        <v>2465.73</v>
      </c>
    </row>
    <row r="110" spans="1:25" ht="14.25" customHeight="1" x14ac:dyDescent="0.25">
      <c r="A110" s="3">
        <v>44756</v>
      </c>
      <c r="B110" s="2" t="s">
        <v>21</v>
      </c>
      <c r="C110" s="2">
        <v>1</v>
      </c>
      <c r="D110" s="2" t="s">
        <v>91</v>
      </c>
      <c r="E110" s="2">
        <v>33.9</v>
      </c>
      <c r="F110" s="2">
        <v>1.6279999999999999</v>
      </c>
      <c r="H110" s="7">
        <f t="shared" si="7"/>
        <v>70.52</v>
      </c>
      <c r="I110" s="5">
        <v>21.4</v>
      </c>
      <c r="J110" s="2" t="s">
        <v>95</v>
      </c>
      <c r="K110" s="2">
        <v>13</v>
      </c>
      <c r="L110" s="2" t="s">
        <v>92</v>
      </c>
      <c r="M110" s="2" t="s">
        <v>100</v>
      </c>
      <c r="N110" s="1">
        <f>83.36-39.67</f>
        <v>43.69</v>
      </c>
      <c r="O110" s="2">
        <v>44</v>
      </c>
      <c r="P110" s="2">
        <v>674</v>
      </c>
      <c r="Q110" s="6">
        <v>677.12914999999998</v>
      </c>
      <c r="R110" s="2">
        <v>2828.1</v>
      </c>
      <c r="S110" s="2">
        <v>39.409999999999997</v>
      </c>
      <c r="T110" s="1">
        <f t="shared" si="16"/>
        <v>2788.69</v>
      </c>
      <c r="Y110" s="2" t="s">
        <v>105</v>
      </c>
    </row>
    <row r="111" spans="1:25" ht="14.25" customHeight="1" x14ac:dyDescent="0.25">
      <c r="A111" s="3">
        <v>44756</v>
      </c>
      <c r="B111" s="2" t="s">
        <v>21</v>
      </c>
      <c r="C111" s="2">
        <v>2</v>
      </c>
      <c r="D111" s="2" t="s">
        <v>91</v>
      </c>
      <c r="E111" s="2">
        <v>44.4</v>
      </c>
      <c r="F111" s="2">
        <v>1.8140000000000001</v>
      </c>
      <c r="H111" s="7">
        <f t="shared" si="7"/>
        <v>71.78</v>
      </c>
      <c r="I111" s="5">
        <v>22.1</v>
      </c>
    </row>
    <row r="112" spans="1:25" ht="14.25" customHeight="1" x14ac:dyDescent="0.25">
      <c r="A112" s="3">
        <v>44756</v>
      </c>
      <c r="B112" s="2" t="s">
        <v>21</v>
      </c>
      <c r="C112" s="2">
        <v>3</v>
      </c>
      <c r="D112" s="2" t="s">
        <v>91</v>
      </c>
      <c r="E112" s="2">
        <v>2.4</v>
      </c>
      <c r="F112" s="2">
        <v>1.123</v>
      </c>
      <c r="H112" s="7">
        <f t="shared" si="7"/>
        <v>75.2</v>
      </c>
      <c r="I112" s="5">
        <v>24</v>
      </c>
    </row>
    <row r="113" spans="1:25" ht="14.25" customHeight="1" x14ac:dyDescent="0.25">
      <c r="A113" s="3">
        <v>44756</v>
      </c>
      <c r="B113" s="2" t="s">
        <v>21</v>
      </c>
      <c r="C113" s="2">
        <v>4</v>
      </c>
      <c r="D113" s="2" t="s">
        <v>91</v>
      </c>
      <c r="E113" s="2">
        <v>1.4</v>
      </c>
      <c r="F113" s="2">
        <v>1.101</v>
      </c>
      <c r="H113" s="7">
        <f t="shared" si="7"/>
        <v>79.7</v>
      </c>
      <c r="I113" s="5">
        <v>26.5</v>
      </c>
      <c r="J113" s="2" t="s">
        <v>92</v>
      </c>
      <c r="K113" s="2">
        <v>72</v>
      </c>
      <c r="L113" s="2" t="s">
        <v>92</v>
      </c>
      <c r="M113" s="2" t="s">
        <v>100</v>
      </c>
      <c r="N113" s="1">
        <f>71.82-39.81</f>
        <v>32.009999999999991</v>
      </c>
      <c r="O113" s="2">
        <v>77</v>
      </c>
      <c r="R113" s="2">
        <v>2871.84</v>
      </c>
      <c r="S113" s="2">
        <v>39.840000000000003</v>
      </c>
      <c r="T113" s="1">
        <f>R113-S113</f>
        <v>2832</v>
      </c>
    </row>
    <row r="114" spans="1:25" ht="14.25" customHeight="1" x14ac:dyDescent="0.25">
      <c r="A114" s="3">
        <v>44756</v>
      </c>
      <c r="B114" s="2" t="s">
        <v>21</v>
      </c>
      <c r="C114" s="2">
        <v>5</v>
      </c>
      <c r="D114" s="2" t="s">
        <v>91</v>
      </c>
      <c r="E114" s="2">
        <v>7.3</v>
      </c>
      <c r="F114" s="2">
        <v>1.218</v>
      </c>
      <c r="H114" s="7">
        <f t="shared" si="7"/>
        <v>77.72</v>
      </c>
      <c r="I114" s="5">
        <v>25.4</v>
      </c>
    </row>
    <row r="115" spans="1:25" ht="14.25" customHeight="1" x14ac:dyDescent="0.25">
      <c r="A115" s="3">
        <v>44756</v>
      </c>
      <c r="B115" s="2" t="s">
        <v>21</v>
      </c>
      <c r="C115" s="2">
        <v>6</v>
      </c>
      <c r="D115" s="2" t="s">
        <v>91</v>
      </c>
      <c r="E115" s="2">
        <v>10.6</v>
      </c>
      <c r="F115" s="2">
        <v>1.2769999999999999</v>
      </c>
      <c r="H115" s="7">
        <f t="shared" si="7"/>
        <v>78.98</v>
      </c>
      <c r="I115" s="5">
        <v>26.1</v>
      </c>
      <c r="J115" s="2" t="s">
        <v>92</v>
      </c>
      <c r="K115" s="2">
        <v>55</v>
      </c>
      <c r="L115" s="2" t="s">
        <v>92</v>
      </c>
      <c r="M115" s="2" t="s">
        <v>100</v>
      </c>
      <c r="N115" s="1">
        <f>41.92-39.59</f>
        <v>2.3299999999999983</v>
      </c>
      <c r="O115" s="2">
        <v>76</v>
      </c>
      <c r="P115" s="2">
        <v>681</v>
      </c>
      <c r="Q115" s="6">
        <v>675.92749000000003</v>
      </c>
      <c r="R115" s="2">
        <v>3709.99</v>
      </c>
      <c r="S115" s="2">
        <v>39.76</v>
      </c>
      <c r="T115" s="1">
        <f t="shared" ref="T115:T116" si="17">R115-S115</f>
        <v>3670.2299999999996</v>
      </c>
    </row>
    <row r="116" spans="1:25" ht="14.25" customHeight="1" x14ac:dyDescent="0.25">
      <c r="A116" s="3">
        <v>44760</v>
      </c>
      <c r="B116" s="2" t="s">
        <v>23</v>
      </c>
      <c r="C116" s="2">
        <v>1</v>
      </c>
      <c r="D116" s="2" t="s">
        <v>94</v>
      </c>
      <c r="E116" s="2">
        <v>55.7</v>
      </c>
      <c r="F116" s="2">
        <v>2.0859999999999999</v>
      </c>
      <c r="H116" s="7">
        <f t="shared" si="7"/>
        <v>67.28</v>
      </c>
      <c r="I116" s="5">
        <v>19.600000000000001</v>
      </c>
      <c r="J116" s="2" t="s">
        <v>95</v>
      </c>
      <c r="K116" s="2">
        <v>89</v>
      </c>
      <c r="L116" s="2" t="s">
        <v>95</v>
      </c>
      <c r="M116" s="2" t="s">
        <v>96</v>
      </c>
      <c r="N116" s="1">
        <f>75.06-39.95</f>
        <v>35.11</v>
      </c>
      <c r="O116" s="2">
        <v>32</v>
      </c>
      <c r="P116" s="2">
        <v>577</v>
      </c>
      <c r="Q116" s="6">
        <v>572.58667000000003</v>
      </c>
      <c r="R116" s="2">
        <v>1474.16</v>
      </c>
      <c r="S116" s="2">
        <v>39.57</v>
      </c>
      <c r="T116" s="1">
        <f t="shared" si="17"/>
        <v>1434.5900000000001</v>
      </c>
    </row>
    <row r="117" spans="1:25" ht="14.25" customHeight="1" x14ac:dyDescent="0.25">
      <c r="A117" s="3">
        <v>44760</v>
      </c>
      <c r="B117" s="2" t="s">
        <v>23</v>
      </c>
      <c r="C117" s="2">
        <v>2</v>
      </c>
      <c r="D117" s="2" t="s">
        <v>94</v>
      </c>
      <c r="E117" s="2">
        <v>55.5</v>
      </c>
      <c r="F117" s="2">
        <v>2.0670000000000002</v>
      </c>
      <c r="H117" s="7">
        <f t="shared" si="7"/>
        <v>66.56</v>
      </c>
      <c r="I117" s="5">
        <v>19.2</v>
      </c>
    </row>
    <row r="118" spans="1:25" ht="14.25" customHeight="1" x14ac:dyDescent="0.25">
      <c r="A118" s="3">
        <v>44760</v>
      </c>
      <c r="B118" s="2" t="s">
        <v>23</v>
      </c>
      <c r="C118" s="2">
        <v>3</v>
      </c>
      <c r="D118" s="2" t="s">
        <v>94</v>
      </c>
      <c r="E118" s="2">
        <v>59.9</v>
      </c>
      <c r="F118" s="2">
        <v>2.1339999999999999</v>
      </c>
      <c r="H118" s="7">
        <f t="shared" si="7"/>
        <v>64.759999999999991</v>
      </c>
      <c r="I118" s="5">
        <v>18.2</v>
      </c>
    </row>
    <row r="119" spans="1:25" ht="14.25" customHeight="1" x14ac:dyDescent="0.25">
      <c r="A119" s="3">
        <v>44760</v>
      </c>
      <c r="B119" s="2" t="s">
        <v>23</v>
      </c>
      <c r="C119" s="2">
        <v>4</v>
      </c>
      <c r="D119" s="2" t="s">
        <v>94</v>
      </c>
      <c r="E119" s="2">
        <v>46.5</v>
      </c>
      <c r="F119" s="2">
        <v>1.8560000000000001</v>
      </c>
      <c r="H119" s="7">
        <f t="shared" si="7"/>
        <v>66.02</v>
      </c>
      <c r="I119" s="5">
        <v>18.899999999999999</v>
      </c>
      <c r="J119" s="2" t="s">
        <v>95</v>
      </c>
      <c r="K119" s="2">
        <v>76</v>
      </c>
      <c r="L119" s="2" t="s">
        <v>95</v>
      </c>
      <c r="M119" s="2" t="s">
        <v>96</v>
      </c>
      <c r="N119" s="1">
        <f>51.48-39.68</f>
        <v>11.799999999999997</v>
      </c>
      <c r="O119" s="2">
        <v>50</v>
      </c>
      <c r="R119" s="2">
        <v>1578.68</v>
      </c>
      <c r="S119" s="2">
        <v>39.61</v>
      </c>
      <c r="T119" s="1">
        <f>R119-S119</f>
        <v>1539.0700000000002</v>
      </c>
    </row>
    <row r="120" spans="1:25" ht="14.25" customHeight="1" x14ac:dyDescent="0.25">
      <c r="A120" s="3">
        <v>44760</v>
      </c>
      <c r="B120" s="2" t="s">
        <v>23</v>
      </c>
      <c r="C120" s="2">
        <v>5</v>
      </c>
      <c r="D120" s="2" t="s">
        <v>94</v>
      </c>
      <c r="E120" s="2">
        <v>25.3</v>
      </c>
      <c r="F120" s="2">
        <v>1.4590000000000001</v>
      </c>
      <c r="H120" s="7">
        <f t="shared" si="7"/>
        <v>68.180000000000007</v>
      </c>
      <c r="I120" s="5">
        <v>20.100000000000001</v>
      </c>
    </row>
    <row r="121" spans="1:25" ht="14.25" customHeight="1" x14ac:dyDescent="0.25">
      <c r="A121" s="3">
        <v>44760</v>
      </c>
      <c r="B121" s="2" t="s">
        <v>23</v>
      </c>
      <c r="C121" s="2">
        <v>6</v>
      </c>
      <c r="D121" s="2" t="s">
        <v>94</v>
      </c>
      <c r="E121" s="2">
        <v>18.7</v>
      </c>
      <c r="F121" s="2">
        <v>1.3979999999999999</v>
      </c>
      <c r="H121" s="7">
        <f t="shared" si="7"/>
        <v>68.36</v>
      </c>
      <c r="I121" s="5">
        <v>20.2</v>
      </c>
      <c r="J121" s="2" t="s">
        <v>92</v>
      </c>
      <c r="K121" s="2">
        <v>0</v>
      </c>
      <c r="L121" s="2" t="s">
        <v>92</v>
      </c>
      <c r="M121" s="2" t="s">
        <v>100</v>
      </c>
      <c r="N121" s="1">
        <f>41.76-39.56</f>
        <v>2.1999999999999957</v>
      </c>
      <c r="O121" s="2">
        <v>98.5</v>
      </c>
      <c r="P121" s="2">
        <v>576</v>
      </c>
      <c r="Q121" s="6">
        <v>576.43188999999995</v>
      </c>
      <c r="R121" s="2">
        <v>2639.83</v>
      </c>
      <c r="S121" s="2">
        <v>39.99</v>
      </c>
      <c r="T121" s="1">
        <f t="shared" ref="T121:T122" si="18">R121-S121</f>
        <v>2599.84</v>
      </c>
    </row>
    <row r="122" spans="1:25" ht="14.25" customHeight="1" x14ac:dyDescent="0.25">
      <c r="A122" s="3">
        <v>44761</v>
      </c>
      <c r="B122" s="2" t="s">
        <v>24</v>
      </c>
      <c r="C122" s="2">
        <v>1</v>
      </c>
      <c r="D122" s="2" t="s">
        <v>94</v>
      </c>
      <c r="E122" s="2">
        <v>17.5</v>
      </c>
      <c r="F122" s="2">
        <v>1.389</v>
      </c>
      <c r="H122" s="5">
        <v>71.2</v>
      </c>
      <c r="I122" s="7">
        <f t="shared" ref="I122:I139" si="19">(H122-32)*(5/9)</f>
        <v>21.777777777777779</v>
      </c>
      <c r="J122" s="2" t="s">
        <v>95</v>
      </c>
      <c r="K122" s="2">
        <v>63</v>
      </c>
      <c r="L122" s="2" t="s">
        <v>92</v>
      </c>
      <c r="M122" s="2" t="s">
        <v>100</v>
      </c>
      <c r="N122" s="1">
        <f>74.95-40.41</f>
        <v>34.540000000000006</v>
      </c>
      <c r="O122" s="2">
        <v>99</v>
      </c>
      <c r="P122" s="2">
        <v>637</v>
      </c>
      <c r="Q122" s="6">
        <v>633.14917000000003</v>
      </c>
      <c r="R122" s="2">
        <v>2445.54</v>
      </c>
      <c r="S122" s="2">
        <v>39.9</v>
      </c>
      <c r="T122" s="1">
        <f t="shared" si="18"/>
        <v>2405.64</v>
      </c>
      <c r="Y122" s="2" t="s">
        <v>106</v>
      </c>
    </row>
    <row r="123" spans="1:25" ht="14.25" customHeight="1" x14ac:dyDescent="0.25">
      <c r="A123" s="3">
        <v>44761</v>
      </c>
      <c r="B123" s="2" t="s">
        <v>24</v>
      </c>
      <c r="C123" s="2">
        <v>2</v>
      </c>
      <c r="D123" s="2" t="s">
        <v>94</v>
      </c>
      <c r="E123" s="2">
        <v>27.9</v>
      </c>
      <c r="F123" s="2">
        <v>1.536</v>
      </c>
      <c r="H123" s="5">
        <v>71.2</v>
      </c>
      <c r="I123" s="7">
        <f t="shared" si="19"/>
        <v>21.777777777777779</v>
      </c>
    </row>
    <row r="124" spans="1:25" ht="14.25" customHeight="1" x14ac:dyDescent="0.25">
      <c r="A124" s="3">
        <v>44761</v>
      </c>
      <c r="B124" s="2" t="s">
        <v>24</v>
      </c>
      <c r="C124" s="2">
        <v>3</v>
      </c>
      <c r="D124" s="2" t="s">
        <v>94</v>
      </c>
      <c r="E124" s="2">
        <v>15.6</v>
      </c>
      <c r="F124" s="2">
        <v>1.3560000000000001</v>
      </c>
      <c r="H124" s="5">
        <v>70.599999999999994</v>
      </c>
      <c r="I124" s="7">
        <f t="shared" si="19"/>
        <v>21.444444444444443</v>
      </c>
    </row>
    <row r="125" spans="1:25" ht="14.25" customHeight="1" x14ac:dyDescent="0.25">
      <c r="A125" s="3">
        <v>44761</v>
      </c>
      <c r="B125" s="2" t="s">
        <v>24</v>
      </c>
      <c r="C125" s="2">
        <v>4</v>
      </c>
      <c r="D125" s="2" t="s">
        <v>94</v>
      </c>
      <c r="E125" s="2">
        <v>21.8</v>
      </c>
      <c r="F125" s="2">
        <v>1.464</v>
      </c>
      <c r="H125" s="5">
        <v>70.599999999999994</v>
      </c>
      <c r="I125" s="7">
        <f t="shared" si="19"/>
        <v>21.444444444444443</v>
      </c>
      <c r="J125" s="2" t="s">
        <v>92</v>
      </c>
      <c r="K125" s="2">
        <v>72</v>
      </c>
      <c r="L125" s="2" t="s">
        <v>92</v>
      </c>
      <c r="M125" s="2" t="s">
        <v>100</v>
      </c>
      <c r="N125" s="1">
        <f>93.48-40.01</f>
        <v>53.470000000000006</v>
      </c>
      <c r="O125" s="2">
        <v>111</v>
      </c>
      <c r="R125" s="2">
        <v>1896.85</v>
      </c>
      <c r="S125" s="2">
        <v>39.880000000000003</v>
      </c>
      <c r="T125" s="1">
        <f>R125-S125</f>
        <v>1856.9699999999998</v>
      </c>
    </row>
    <row r="126" spans="1:25" ht="14.25" customHeight="1" x14ac:dyDescent="0.25">
      <c r="A126" s="3">
        <v>44761</v>
      </c>
      <c r="B126" s="2" t="s">
        <v>24</v>
      </c>
      <c r="C126" s="2">
        <v>5</v>
      </c>
      <c r="D126" s="2" t="s">
        <v>94</v>
      </c>
      <c r="E126" s="2">
        <v>21.8</v>
      </c>
      <c r="F126" s="2">
        <v>1.44</v>
      </c>
      <c r="H126" s="5">
        <v>72.599999999999994</v>
      </c>
      <c r="I126" s="7">
        <f t="shared" si="19"/>
        <v>22.555555555555554</v>
      </c>
    </row>
    <row r="127" spans="1:25" ht="14.25" customHeight="1" x14ac:dyDescent="0.25">
      <c r="A127" s="3">
        <v>44761</v>
      </c>
      <c r="B127" s="2" t="s">
        <v>24</v>
      </c>
      <c r="C127" s="2">
        <v>6</v>
      </c>
      <c r="D127" s="2" t="s">
        <v>94</v>
      </c>
      <c r="E127" s="2">
        <v>22.8</v>
      </c>
      <c r="F127" s="2">
        <v>1.4610000000000001</v>
      </c>
      <c r="H127" s="5">
        <v>72.099999999999994</v>
      </c>
      <c r="I127" s="7">
        <f t="shared" si="19"/>
        <v>22.277777777777775</v>
      </c>
      <c r="J127" s="2" t="s">
        <v>92</v>
      </c>
      <c r="K127" s="2">
        <v>85</v>
      </c>
      <c r="L127" s="2" t="s">
        <v>92</v>
      </c>
      <c r="M127" s="2" t="s">
        <v>100</v>
      </c>
      <c r="N127" s="1">
        <f>62.33-39.71</f>
        <v>22.619999999999997</v>
      </c>
      <c r="O127" s="2">
        <v>111</v>
      </c>
      <c r="P127" s="2">
        <v>635</v>
      </c>
      <c r="Q127" s="6">
        <v>635.79296999999997</v>
      </c>
      <c r="R127" s="2">
        <v>1978.14</v>
      </c>
      <c r="S127" s="2">
        <v>39.700000000000003</v>
      </c>
      <c r="T127" s="1">
        <f t="shared" ref="T127:T128" si="20">R127-S127</f>
        <v>1938.44</v>
      </c>
    </row>
    <row r="128" spans="1:25" ht="14.25" customHeight="1" x14ac:dyDescent="0.25">
      <c r="A128" s="3">
        <v>44761</v>
      </c>
      <c r="B128" s="2" t="s">
        <v>25</v>
      </c>
      <c r="C128" s="2">
        <v>1</v>
      </c>
      <c r="D128" s="2" t="s">
        <v>94</v>
      </c>
      <c r="E128" s="2">
        <v>21.5</v>
      </c>
      <c r="F128" s="2">
        <v>1.444</v>
      </c>
      <c r="H128" s="5">
        <v>69.400000000000006</v>
      </c>
      <c r="I128" s="7">
        <f t="shared" si="19"/>
        <v>20.777777777777782</v>
      </c>
      <c r="J128" s="2" t="s">
        <v>95</v>
      </c>
      <c r="K128" s="2">
        <v>69</v>
      </c>
      <c r="L128" s="2" t="s">
        <v>92</v>
      </c>
      <c r="M128" s="2" t="s">
        <v>98</v>
      </c>
      <c r="N128" s="1">
        <f>62.38-39.91</f>
        <v>22.470000000000006</v>
      </c>
      <c r="O128" s="2">
        <v>83.5</v>
      </c>
      <c r="P128" s="2">
        <v>638</v>
      </c>
      <c r="Q128" s="6">
        <v>635.07201999999995</v>
      </c>
      <c r="R128" s="2">
        <v>2177.4699999999998</v>
      </c>
      <c r="S128" s="2">
        <v>39.799999999999997</v>
      </c>
      <c r="T128" s="1">
        <f t="shared" si="20"/>
        <v>2137.6699999999996</v>
      </c>
      <c r="Y128" s="2" t="s">
        <v>107</v>
      </c>
    </row>
    <row r="129" spans="1:25" ht="14.25" customHeight="1" x14ac:dyDescent="0.25">
      <c r="A129" s="3">
        <v>44761</v>
      </c>
      <c r="B129" s="2" t="s">
        <v>25</v>
      </c>
      <c r="C129" s="2">
        <v>2</v>
      </c>
      <c r="D129" s="2" t="s">
        <v>94</v>
      </c>
      <c r="E129" s="2">
        <v>21.8</v>
      </c>
      <c r="F129" s="2">
        <v>1.4510000000000001</v>
      </c>
      <c r="H129" s="5">
        <v>70.599999999999994</v>
      </c>
      <c r="I129" s="7">
        <f t="shared" si="19"/>
        <v>21.444444444444443</v>
      </c>
    </row>
    <row r="130" spans="1:25" ht="14.25" customHeight="1" x14ac:dyDescent="0.25">
      <c r="A130" s="3">
        <v>44761</v>
      </c>
      <c r="B130" s="2" t="s">
        <v>25</v>
      </c>
      <c r="C130" s="2">
        <v>3</v>
      </c>
      <c r="D130" s="2" t="s">
        <v>94</v>
      </c>
      <c r="E130" s="2">
        <v>41.9</v>
      </c>
      <c r="F130" s="2">
        <v>1.8049999999999999</v>
      </c>
      <c r="H130" s="5">
        <v>70.3</v>
      </c>
      <c r="I130" s="7">
        <f t="shared" si="19"/>
        <v>21.277777777777779</v>
      </c>
    </row>
    <row r="131" spans="1:25" ht="14.25" customHeight="1" x14ac:dyDescent="0.25">
      <c r="A131" s="3">
        <v>44761</v>
      </c>
      <c r="B131" s="2" t="s">
        <v>25</v>
      </c>
      <c r="C131" s="2">
        <v>4</v>
      </c>
      <c r="D131" s="2" t="s">
        <v>94</v>
      </c>
      <c r="E131" s="2">
        <v>35.1</v>
      </c>
      <c r="F131" s="2">
        <v>1.6739999999999999</v>
      </c>
      <c r="H131" s="5">
        <v>72.099999999999994</v>
      </c>
      <c r="I131" s="7">
        <f t="shared" si="19"/>
        <v>22.277777777777775</v>
      </c>
      <c r="J131" s="2" t="s">
        <v>92</v>
      </c>
      <c r="K131" s="2">
        <v>85</v>
      </c>
      <c r="L131" s="2" t="s">
        <v>92</v>
      </c>
      <c r="M131" s="2" t="s">
        <v>98</v>
      </c>
      <c r="N131" s="1">
        <f>58.63-39.61</f>
        <v>19.020000000000003</v>
      </c>
      <c r="O131" s="2">
        <v>100</v>
      </c>
      <c r="R131" s="2">
        <v>2144.66</v>
      </c>
      <c r="S131" s="2">
        <v>39.729999999999997</v>
      </c>
      <c r="T131" s="1">
        <f>R131-S131</f>
        <v>2104.9299999999998</v>
      </c>
    </row>
    <row r="132" spans="1:25" ht="14.25" customHeight="1" x14ac:dyDescent="0.25">
      <c r="A132" s="3">
        <v>44761</v>
      </c>
      <c r="B132" s="2" t="s">
        <v>25</v>
      </c>
      <c r="C132" s="2">
        <v>5</v>
      </c>
      <c r="D132" s="2" t="s">
        <v>94</v>
      </c>
      <c r="E132" s="2">
        <v>10.5</v>
      </c>
      <c r="F132" s="2">
        <v>1.2729999999999999</v>
      </c>
      <c r="H132" s="5">
        <v>73.599999999999994</v>
      </c>
      <c r="I132" s="7">
        <f t="shared" si="19"/>
        <v>23.111111111111111</v>
      </c>
    </row>
    <row r="133" spans="1:25" ht="14.25" customHeight="1" x14ac:dyDescent="0.25">
      <c r="A133" s="3">
        <v>44761</v>
      </c>
      <c r="B133" s="2" t="s">
        <v>25</v>
      </c>
      <c r="C133" s="2">
        <v>6</v>
      </c>
      <c r="D133" s="2" t="s">
        <v>94</v>
      </c>
      <c r="E133" s="2">
        <v>19.5</v>
      </c>
      <c r="F133" s="2">
        <v>1.4119999999999999</v>
      </c>
      <c r="H133" s="5">
        <v>71.8</v>
      </c>
      <c r="I133" s="7">
        <f t="shared" si="19"/>
        <v>22.111111111111111</v>
      </c>
      <c r="J133" s="2" t="s">
        <v>92</v>
      </c>
      <c r="K133" s="2">
        <v>63</v>
      </c>
      <c r="L133" s="2" t="s">
        <v>92</v>
      </c>
      <c r="M133" s="2" t="s">
        <v>98</v>
      </c>
      <c r="N133" s="1">
        <f>69.14-39.78</f>
        <v>29.36</v>
      </c>
      <c r="O133" s="2">
        <v>111</v>
      </c>
      <c r="P133" s="2">
        <v>637</v>
      </c>
      <c r="Q133" s="6">
        <v>633.38964999999996</v>
      </c>
      <c r="R133" s="2">
        <v>2303.8200000000002</v>
      </c>
      <c r="S133" s="2">
        <v>39.590000000000003</v>
      </c>
      <c r="T133" s="1">
        <f t="shared" ref="T133:T134" si="21">R133-S133</f>
        <v>2264.23</v>
      </c>
    </row>
    <row r="134" spans="1:25" ht="14.25" customHeight="1" x14ac:dyDescent="0.25">
      <c r="A134" s="3">
        <v>44768</v>
      </c>
      <c r="B134" s="2" t="s">
        <v>30</v>
      </c>
      <c r="C134" s="2">
        <v>1</v>
      </c>
      <c r="D134" s="2" t="s">
        <v>94</v>
      </c>
      <c r="E134" s="2">
        <v>25.5</v>
      </c>
      <c r="F134" s="2">
        <v>1.5009999999999999</v>
      </c>
      <c r="H134" s="5">
        <v>68.8</v>
      </c>
      <c r="I134" s="7">
        <f t="shared" si="19"/>
        <v>20.444444444444443</v>
      </c>
      <c r="J134" s="2" t="s">
        <v>95</v>
      </c>
      <c r="K134" s="2">
        <v>61</v>
      </c>
      <c r="L134" s="2" t="s">
        <v>92</v>
      </c>
      <c r="M134" s="2" t="s">
        <v>98</v>
      </c>
      <c r="N134" s="1">
        <f>77.69-39.72</f>
        <v>37.97</v>
      </c>
      <c r="O134" s="2">
        <v>111</v>
      </c>
      <c r="P134" s="2">
        <v>605</v>
      </c>
      <c r="Q134" s="6">
        <v>601.66625999999997</v>
      </c>
      <c r="R134" s="2">
        <v>2632.79</v>
      </c>
      <c r="S134" s="2">
        <v>39.89</v>
      </c>
      <c r="T134" s="1">
        <f t="shared" si="21"/>
        <v>2592.9</v>
      </c>
    </row>
    <row r="135" spans="1:25" ht="14.25" customHeight="1" x14ac:dyDescent="0.25">
      <c r="A135" s="3">
        <v>44768</v>
      </c>
      <c r="B135" s="2" t="s">
        <v>30</v>
      </c>
      <c r="C135" s="2">
        <v>2</v>
      </c>
      <c r="D135" s="2" t="s">
        <v>94</v>
      </c>
      <c r="E135" s="2">
        <v>26.6</v>
      </c>
      <c r="F135" s="2">
        <v>1.5189999999999999</v>
      </c>
      <c r="H135" s="5">
        <v>68</v>
      </c>
      <c r="I135" s="7">
        <f t="shared" si="19"/>
        <v>20</v>
      </c>
    </row>
    <row r="136" spans="1:25" ht="14.25" customHeight="1" x14ac:dyDescent="0.25">
      <c r="A136" s="3">
        <v>44768</v>
      </c>
      <c r="B136" s="2" t="s">
        <v>30</v>
      </c>
      <c r="C136" s="2">
        <v>3</v>
      </c>
      <c r="D136" s="2" t="s">
        <v>94</v>
      </c>
      <c r="E136" s="2">
        <v>30.9</v>
      </c>
      <c r="F136" s="2">
        <v>1.5880000000000001</v>
      </c>
      <c r="H136" s="5">
        <v>67.599999999999994</v>
      </c>
      <c r="I136" s="7">
        <f t="shared" si="19"/>
        <v>19.777777777777775</v>
      </c>
    </row>
    <row r="137" spans="1:25" ht="14.25" customHeight="1" x14ac:dyDescent="0.25">
      <c r="A137" s="3">
        <v>44768</v>
      </c>
      <c r="B137" s="2" t="s">
        <v>30</v>
      </c>
      <c r="C137" s="2">
        <v>4</v>
      </c>
      <c r="D137" s="2" t="s">
        <v>94</v>
      </c>
      <c r="E137" s="2">
        <v>13.2</v>
      </c>
      <c r="F137" s="2">
        <v>1.32</v>
      </c>
      <c r="H137" s="5">
        <v>68.099999999999994</v>
      </c>
      <c r="I137" s="7">
        <f t="shared" si="19"/>
        <v>20.055555555555554</v>
      </c>
      <c r="J137" s="2" t="s">
        <v>95</v>
      </c>
      <c r="K137" s="2">
        <v>60</v>
      </c>
      <c r="L137" s="2" t="s">
        <v>92</v>
      </c>
      <c r="M137" s="2" t="s">
        <v>98</v>
      </c>
      <c r="N137" s="1">
        <f>65.66-39.89</f>
        <v>25.769999999999996</v>
      </c>
      <c r="O137" s="2">
        <v>96</v>
      </c>
      <c r="R137" s="2">
        <v>2374.14</v>
      </c>
      <c r="S137" s="2">
        <v>39.409999999999997</v>
      </c>
      <c r="T137" s="1">
        <f>R137-S137</f>
        <v>2334.73</v>
      </c>
    </row>
    <row r="138" spans="1:25" ht="14.25" customHeight="1" x14ac:dyDescent="0.25">
      <c r="A138" s="3">
        <v>44768</v>
      </c>
      <c r="B138" s="2" t="s">
        <v>30</v>
      </c>
      <c r="C138" s="2">
        <v>5</v>
      </c>
      <c r="D138" s="2" t="s">
        <v>94</v>
      </c>
      <c r="E138" s="2">
        <v>36.6</v>
      </c>
      <c r="F138" s="2">
        <v>1.671</v>
      </c>
      <c r="H138" s="5">
        <v>68.5</v>
      </c>
      <c r="I138" s="7">
        <f t="shared" si="19"/>
        <v>20.277777777777779</v>
      </c>
    </row>
    <row r="139" spans="1:25" ht="14.25" customHeight="1" x14ac:dyDescent="0.25">
      <c r="A139" s="3">
        <v>44768</v>
      </c>
      <c r="B139" s="2" t="s">
        <v>30</v>
      </c>
      <c r="C139" s="2">
        <v>6</v>
      </c>
      <c r="D139" s="2" t="s">
        <v>94</v>
      </c>
      <c r="E139" s="2">
        <v>29.5</v>
      </c>
      <c r="F139" s="2">
        <v>1.5629999999999999</v>
      </c>
      <c r="H139" s="5">
        <v>66.900000000000006</v>
      </c>
      <c r="I139" s="7">
        <f t="shared" si="19"/>
        <v>19.388888888888893</v>
      </c>
      <c r="J139" s="2" t="s">
        <v>95</v>
      </c>
      <c r="K139" s="2">
        <v>43</v>
      </c>
      <c r="L139" s="2" t="s">
        <v>95</v>
      </c>
      <c r="M139" s="2" t="s">
        <v>93</v>
      </c>
      <c r="N139" s="1">
        <f>70.6-39.83</f>
        <v>30.769999999999996</v>
      </c>
      <c r="O139" s="2">
        <v>85</v>
      </c>
      <c r="P139" s="2">
        <v>606</v>
      </c>
      <c r="Q139" s="6">
        <v>606.23242000000005</v>
      </c>
      <c r="R139" s="2">
        <v>2354.08</v>
      </c>
      <c r="S139" s="2">
        <v>39.64</v>
      </c>
      <c r="T139" s="1">
        <f t="shared" ref="T139:T140" si="22">R139-S139</f>
        <v>2314.44</v>
      </c>
      <c r="Y139" s="2" t="s">
        <v>108</v>
      </c>
    </row>
    <row r="140" spans="1:25" ht="14.25" customHeight="1" x14ac:dyDescent="0.25">
      <c r="A140" s="3">
        <v>44768</v>
      </c>
      <c r="B140" s="2" t="s">
        <v>31</v>
      </c>
      <c r="C140" s="2">
        <v>1</v>
      </c>
      <c r="D140" s="2" t="s">
        <v>94</v>
      </c>
      <c r="E140" s="2">
        <v>35.6</v>
      </c>
      <c r="F140" s="2">
        <v>1.655</v>
      </c>
      <c r="H140" s="5">
        <v>66.633333333333297</v>
      </c>
      <c r="I140" s="5">
        <v>20.399999999999999</v>
      </c>
      <c r="J140" s="2" t="s">
        <v>92</v>
      </c>
      <c r="K140" s="2">
        <v>78</v>
      </c>
      <c r="L140" s="2" t="s">
        <v>92</v>
      </c>
      <c r="M140" s="2" t="s">
        <v>100</v>
      </c>
      <c r="N140" s="1">
        <f>57.53-39.88</f>
        <v>17.649999999999999</v>
      </c>
      <c r="O140" s="2">
        <v>111</v>
      </c>
      <c r="P140" s="2">
        <v>604</v>
      </c>
      <c r="Q140" s="6">
        <v>600.22437000000002</v>
      </c>
      <c r="R140" s="2">
        <v>2909.1</v>
      </c>
      <c r="S140" s="2">
        <v>39.99</v>
      </c>
      <c r="T140" s="1">
        <f t="shared" si="22"/>
        <v>2869.11</v>
      </c>
    </row>
    <row r="141" spans="1:25" ht="14.25" customHeight="1" x14ac:dyDescent="0.25">
      <c r="A141" s="3">
        <v>44768</v>
      </c>
      <c r="B141" s="2" t="s">
        <v>31</v>
      </c>
      <c r="C141" s="2">
        <v>2</v>
      </c>
      <c r="D141" s="2" t="s">
        <v>94</v>
      </c>
      <c r="E141" s="2">
        <v>33.9</v>
      </c>
      <c r="F141" s="2">
        <v>1.6279999999999999</v>
      </c>
      <c r="H141" s="5">
        <v>66.033333333333402</v>
      </c>
      <c r="I141" s="5">
        <v>20.7</v>
      </c>
    </row>
    <row r="142" spans="1:25" ht="14.25" customHeight="1" x14ac:dyDescent="0.25">
      <c r="A142" s="3">
        <v>44768</v>
      </c>
      <c r="B142" s="2" t="s">
        <v>31</v>
      </c>
      <c r="C142" s="2">
        <v>3</v>
      </c>
      <c r="D142" s="2" t="s">
        <v>94</v>
      </c>
      <c r="E142" s="2">
        <v>25.9</v>
      </c>
      <c r="F142" s="2">
        <v>1.5049999999999999</v>
      </c>
      <c r="H142" s="5">
        <v>65.433333333333394</v>
      </c>
      <c r="I142" s="5">
        <v>20.9</v>
      </c>
    </row>
    <row r="143" spans="1:25" ht="14.25" customHeight="1" x14ac:dyDescent="0.25">
      <c r="A143" s="3">
        <v>44768</v>
      </c>
      <c r="B143" s="2" t="s">
        <v>31</v>
      </c>
      <c r="C143" s="2">
        <v>4</v>
      </c>
      <c r="D143" s="2" t="s">
        <v>94</v>
      </c>
      <c r="E143" s="2">
        <v>29.6</v>
      </c>
      <c r="F143" s="2">
        <v>1.5620000000000001</v>
      </c>
      <c r="H143" s="5">
        <v>64.8333333333334</v>
      </c>
      <c r="I143" s="5">
        <v>20.6</v>
      </c>
      <c r="J143" s="2" t="s">
        <v>92</v>
      </c>
      <c r="K143" s="2">
        <v>55</v>
      </c>
      <c r="L143" s="2" t="s">
        <v>92</v>
      </c>
      <c r="M143" s="2" t="s">
        <v>100</v>
      </c>
      <c r="N143" s="1">
        <f>60.93-39.98</f>
        <v>20.950000000000003</v>
      </c>
      <c r="O143" s="2">
        <v>111</v>
      </c>
      <c r="R143" s="2">
        <v>2513.11</v>
      </c>
      <c r="S143" s="2">
        <v>39.590000000000003</v>
      </c>
      <c r="T143" s="1">
        <f>R143-S143</f>
        <v>2473.52</v>
      </c>
    </row>
    <row r="144" spans="1:25" ht="14.25" customHeight="1" x14ac:dyDescent="0.25">
      <c r="A144" s="3">
        <v>44768</v>
      </c>
      <c r="B144" s="2" t="s">
        <v>31</v>
      </c>
      <c r="C144" s="2">
        <v>5</v>
      </c>
      <c r="D144" s="2" t="s">
        <v>94</v>
      </c>
      <c r="E144" s="2">
        <v>38.299999999999997</v>
      </c>
      <c r="F144" s="2">
        <v>1.6990000000000001</v>
      </c>
      <c r="H144" s="5">
        <v>64.233333333333405</v>
      </c>
      <c r="I144" s="5">
        <v>20.3</v>
      </c>
    </row>
    <row r="145" spans="1:25" ht="14.25" customHeight="1" x14ac:dyDescent="0.25">
      <c r="A145" s="3">
        <v>44768</v>
      </c>
      <c r="B145" s="2" t="s">
        <v>31</v>
      </c>
      <c r="C145" s="2">
        <v>6</v>
      </c>
      <c r="D145" s="2" t="s">
        <v>94</v>
      </c>
      <c r="E145" s="2">
        <v>28.4</v>
      </c>
      <c r="F145" s="2">
        <v>1.544</v>
      </c>
      <c r="H145" s="5">
        <v>63.633333333333397</v>
      </c>
      <c r="I145" s="5">
        <v>20.2</v>
      </c>
      <c r="J145" s="2" t="s">
        <v>95</v>
      </c>
      <c r="K145" s="2">
        <v>69</v>
      </c>
      <c r="L145" s="2" t="s">
        <v>92</v>
      </c>
      <c r="M145" s="2" t="s">
        <v>100</v>
      </c>
      <c r="N145" s="1">
        <f>45.86-39.68</f>
        <v>6.18</v>
      </c>
      <c r="O145" s="2">
        <v>111</v>
      </c>
      <c r="P145" s="2">
        <v>607</v>
      </c>
      <c r="Q145" s="6">
        <v>606.71313999999995</v>
      </c>
      <c r="R145" s="2">
        <v>2572.62</v>
      </c>
      <c r="S145" s="2">
        <v>39.64</v>
      </c>
      <c r="T145" s="1">
        <f t="shared" ref="T145:T146" si="23">R145-S145</f>
        <v>2532.98</v>
      </c>
      <c r="Y145" s="2" t="s">
        <v>106</v>
      </c>
    </row>
    <row r="146" spans="1:25" ht="14.25" customHeight="1" x14ac:dyDescent="0.25">
      <c r="A146" s="3">
        <v>44770</v>
      </c>
      <c r="B146" s="2" t="s">
        <v>33</v>
      </c>
      <c r="C146" s="2">
        <v>1</v>
      </c>
      <c r="D146" s="2" t="s">
        <v>91</v>
      </c>
      <c r="E146" s="2">
        <v>38.299999999999997</v>
      </c>
      <c r="F146" s="2">
        <v>1.6990000000000001</v>
      </c>
      <c r="H146" s="5">
        <v>71.2</v>
      </c>
      <c r="I146" s="7">
        <f t="shared" ref="I146:I157" si="24">(H146-32)*(5/9)</f>
        <v>21.777777777777779</v>
      </c>
      <c r="J146" s="2" t="s">
        <v>92</v>
      </c>
      <c r="K146" s="2">
        <v>89</v>
      </c>
      <c r="L146" s="2" t="s">
        <v>92</v>
      </c>
      <c r="M146" s="2" t="s">
        <v>98</v>
      </c>
      <c r="N146" s="1">
        <f>51.42-39.91</f>
        <v>11.510000000000005</v>
      </c>
      <c r="O146" s="2">
        <v>104</v>
      </c>
      <c r="P146" s="2">
        <v>626</v>
      </c>
      <c r="Q146" s="6">
        <v>624.97802999999999</v>
      </c>
      <c r="R146" s="2">
        <v>2344.73</v>
      </c>
      <c r="S146" s="2">
        <v>39.86</v>
      </c>
      <c r="T146" s="1">
        <f t="shared" si="23"/>
        <v>2304.87</v>
      </c>
    </row>
    <row r="147" spans="1:25" ht="14.25" customHeight="1" x14ac:dyDescent="0.25">
      <c r="A147" s="3">
        <v>44770</v>
      </c>
      <c r="B147" s="2" t="s">
        <v>33</v>
      </c>
      <c r="C147" s="2">
        <v>2</v>
      </c>
      <c r="D147" s="2" t="s">
        <v>91</v>
      </c>
      <c r="E147" s="2">
        <v>32.299999999999997</v>
      </c>
      <c r="F147" s="2">
        <v>1.6060000000000001</v>
      </c>
      <c r="H147" s="5">
        <v>70.099999999999994</v>
      </c>
      <c r="I147" s="7">
        <f t="shared" si="24"/>
        <v>21.166666666666664</v>
      </c>
    </row>
    <row r="148" spans="1:25" ht="14.25" customHeight="1" x14ac:dyDescent="0.25">
      <c r="A148" s="3">
        <v>44770</v>
      </c>
      <c r="B148" s="2" t="s">
        <v>33</v>
      </c>
      <c r="C148" s="2">
        <v>3</v>
      </c>
      <c r="D148" s="2" t="s">
        <v>91</v>
      </c>
      <c r="E148" s="2">
        <v>38.4</v>
      </c>
      <c r="F148" s="2">
        <v>1.704</v>
      </c>
      <c r="H148" s="5">
        <v>71.2</v>
      </c>
      <c r="I148" s="7">
        <f t="shared" si="24"/>
        <v>21.777777777777779</v>
      </c>
    </row>
    <row r="149" spans="1:25" ht="14.25" customHeight="1" x14ac:dyDescent="0.25">
      <c r="A149" s="3">
        <v>44770</v>
      </c>
      <c r="B149" s="2" t="s">
        <v>33</v>
      </c>
      <c r="C149" s="2">
        <v>4</v>
      </c>
      <c r="D149" s="2" t="s">
        <v>91</v>
      </c>
      <c r="E149" s="2">
        <v>40.299999999999997</v>
      </c>
      <c r="F149" s="2">
        <v>1.7729999999999999</v>
      </c>
      <c r="H149" s="5">
        <v>68.7</v>
      </c>
      <c r="I149" s="7">
        <f t="shared" si="24"/>
        <v>20.388888888888893</v>
      </c>
      <c r="J149" s="2" t="s">
        <v>92</v>
      </c>
      <c r="K149" s="2">
        <v>185</v>
      </c>
      <c r="L149" s="2" t="s">
        <v>92</v>
      </c>
      <c r="M149" s="2" t="s">
        <v>100</v>
      </c>
      <c r="N149" s="1">
        <f>88.8-39.92</f>
        <v>48.879999999999995</v>
      </c>
      <c r="O149" s="2">
        <v>67.5</v>
      </c>
      <c r="R149" s="2">
        <v>2117.7800000000002</v>
      </c>
      <c r="S149" s="2">
        <v>39.71</v>
      </c>
      <c r="T149" s="1">
        <f>R149-S149</f>
        <v>2078.0700000000002</v>
      </c>
    </row>
    <row r="150" spans="1:25" ht="14.25" customHeight="1" x14ac:dyDescent="0.25">
      <c r="A150" s="3">
        <v>44770</v>
      </c>
      <c r="B150" s="2" t="s">
        <v>33</v>
      </c>
      <c r="C150" s="2">
        <v>5</v>
      </c>
      <c r="D150" s="2" t="s">
        <v>91</v>
      </c>
      <c r="E150" s="2">
        <v>35.6</v>
      </c>
      <c r="F150" s="2">
        <v>1.6559999999999999</v>
      </c>
      <c r="H150" s="5">
        <v>70.3</v>
      </c>
      <c r="I150" s="7">
        <f t="shared" si="24"/>
        <v>21.277777777777779</v>
      </c>
    </row>
    <row r="151" spans="1:25" ht="14.25" customHeight="1" x14ac:dyDescent="0.25">
      <c r="A151" s="3">
        <v>44770</v>
      </c>
      <c r="B151" s="2" t="s">
        <v>33</v>
      </c>
      <c r="C151" s="2">
        <v>6</v>
      </c>
      <c r="D151" s="2" t="s">
        <v>91</v>
      </c>
      <c r="E151" s="2">
        <v>36.299999999999997</v>
      </c>
      <c r="F151" s="2">
        <v>1.669</v>
      </c>
      <c r="H151" s="5">
        <v>66.7</v>
      </c>
      <c r="I151" s="7">
        <f t="shared" si="24"/>
        <v>19.277777777777779</v>
      </c>
      <c r="J151" s="2" t="s">
        <v>92</v>
      </c>
      <c r="K151" s="2">
        <v>127</v>
      </c>
      <c r="L151" s="2" t="s">
        <v>92</v>
      </c>
      <c r="M151" s="2" t="s">
        <v>98</v>
      </c>
      <c r="N151" s="1">
        <f>61.14-39.97</f>
        <v>21.17</v>
      </c>
      <c r="O151" s="2">
        <v>111</v>
      </c>
      <c r="P151" s="2">
        <v>626</v>
      </c>
      <c r="Q151" s="6">
        <v>620.89233000000002</v>
      </c>
      <c r="R151" s="2">
        <v>2164.35</v>
      </c>
      <c r="S151" s="2">
        <v>39.71</v>
      </c>
      <c r="T151" s="1">
        <f t="shared" ref="T151:T152" si="25">R151-S151</f>
        <v>2124.64</v>
      </c>
    </row>
    <row r="152" spans="1:25" ht="14.25" customHeight="1" x14ac:dyDescent="0.25">
      <c r="A152" s="3">
        <v>44770</v>
      </c>
      <c r="B152" s="2" t="s">
        <v>32</v>
      </c>
      <c r="C152" s="2">
        <v>1</v>
      </c>
      <c r="D152" s="2" t="s">
        <v>94</v>
      </c>
      <c r="E152" s="2">
        <v>37.4</v>
      </c>
      <c r="F152" s="2">
        <v>1.6830000000000001</v>
      </c>
      <c r="H152" s="5">
        <v>67.7</v>
      </c>
      <c r="I152" s="7">
        <f t="shared" si="24"/>
        <v>19.833333333333336</v>
      </c>
      <c r="J152" s="2" t="s">
        <v>92</v>
      </c>
      <c r="K152" s="2">
        <v>55</v>
      </c>
      <c r="L152" s="2" t="s">
        <v>92</v>
      </c>
      <c r="M152" s="2" t="s">
        <v>93</v>
      </c>
      <c r="N152" s="1">
        <f>74.99-39.99</f>
        <v>34.999999999999993</v>
      </c>
      <c r="O152" s="2">
        <v>111</v>
      </c>
      <c r="P152" s="2">
        <v>626</v>
      </c>
      <c r="Q152" s="6">
        <v>624.73755000000006</v>
      </c>
      <c r="R152" s="2">
        <v>2246.63</v>
      </c>
      <c r="S152" s="2">
        <v>39.67</v>
      </c>
      <c r="T152" s="1">
        <f t="shared" si="25"/>
        <v>2206.96</v>
      </c>
    </row>
    <row r="153" spans="1:25" ht="14.25" customHeight="1" x14ac:dyDescent="0.25">
      <c r="A153" s="3">
        <v>44770</v>
      </c>
      <c r="B153" s="2" t="s">
        <v>32</v>
      </c>
      <c r="C153" s="2">
        <v>2</v>
      </c>
      <c r="D153" s="2" t="s">
        <v>94</v>
      </c>
      <c r="E153" s="2">
        <v>32.1</v>
      </c>
      <c r="F153" s="2">
        <v>1.5980000000000001</v>
      </c>
      <c r="H153" s="5">
        <v>70.900000000000006</v>
      </c>
      <c r="I153" s="7">
        <f t="shared" si="24"/>
        <v>21.611111111111114</v>
      </c>
    </row>
    <row r="154" spans="1:25" ht="14.25" customHeight="1" x14ac:dyDescent="0.25">
      <c r="A154" s="3">
        <v>44770</v>
      </c>
      <c r="B154" s="2" t="s">
        <v>32</v>
      </c>
      <c r="C154" s="2">
        <v>3</v>
      </c>
      <c r="D154" s="2" t="s">
        <v>94</v>
      </c>
      <c r="E154" s="2">
        <v>34.4</v>
      </c>
      <c r="F154" s="2">
        <v>1.6339999999999999</v>
      </c>
      <c r="H154" s="5">
        <v>71.8</v>
      </c>
      <c r="I154" s="7">
        <f t="shared" si="24"/>
        <v>22.111111111111111</v>
      </c>
    </row>
    <row r="155" spans="1:25" ht="14.25" customHeight="1" x14ac:dyDescent="0.25">
      <c r="A155" s="3">
        <v>44770</v>
      </c>
      <c r="B155" s="2" t="s">
        <v>32</v>
      </c>
      <c r="C155" s="2">
        <v>4</v>
      </c>
      <c r="D155" s="2" t="s">
        <v>94</v>
      </c>
      <c r="E155" s="2">
        <v>34.9</v>
      </c>
      <c r="F155" s="2">
        <v>1.6910000000000001</v>
      </c>
      <c r="H155" s="5">
        <v>69.7</v>
      </c>
      <c r="I155" s="7">
        <f t="shared" si="24"/>
        <v>20.944444444444446</v>
      </c>
      <c r="J155" s="2" t="s">
        <v>92</v>
      </c>
      <c r="K155" s="2">
        <v>103</v>
      </c>
      <c r="L155" s="2" t="s">
        <v>92</v>
      </c>
      <c r="M155" s="2" t="s">
        <v>93</v>
      </c>
      <c r="N155" s="1">
        <f>60.16-39.83</f>
        <v>20.329999999999998</v>
      </c>
      <c r="O155" s="2">
        <v>75</v>
      </c>
      <c r="R155" s="2">
        <v>2200.21</v>
      </c>
      <c r="S155" s="2">
        <v>39.630000000000003</v>
      </c>
      <c r="T155" s="1">
        <f>R155-S155</f>
        <v>2160.58</v>
      </c>
    </row>
    <row r="156" spans="1:25" ht="14.25" customHeight="1" x14ac:dyDescent="0.25">
      <c r="A156" s="3">
        <v>44770</v>
      </c>
      <c r="B156" s="2" t="s">
        <v>32</v>
      </c>
      <c r="C156" s="2">
        <v>5</v>
      </c>
      <c r="D156" s="2" t="s">
        <v>94</v>
      </c>
      <c r="E156" s="2">
        <v>36.6</v>
      </c>
      <c r="F156" s="2">
        <v>1.6919999999999999</v>
      </c>
      <c r="H156" s="5">
        <v>71.900000000000006</v>
      </c>
      <c r="I156" s="7">
        <f t="shared" si="24"/>
        <v>22.166666666666671</v>
      </c>
    </row>
    <row r="157" spans="1:25" ht="14.25" customHeight="1" x14ac:dyDescent="0.25">
      <c r="A157" s="3">
        <v>44770</v>
      </c>
      <c r="B157" s="2" t="s">
        <v>32</v>
      </c>
      <c r="C157" s="2">
        <v>6</v>
      </c>
      <c r="D157" s="2" t="s">
        <v>94</v>
      </c>
      <c r="E157" s="2">
        <v>24.7</v>
      </c>
      <c r="F157" s="2">
        <v>1.4890000000000001</v>
      </c>
      <c r="H157" s="5">
        <v>71</v>
      </c>
      <c r="I157" s="7">
        <f t="shared" si="24"/>
        <v>21.666666666666668</v>
      </c>
      <c r="J157" s="2" t="s">
        <v>92</v>
      </c>
      <c r="K157" s="2">
        <v>155</v>
      </c>
      <c r="L157" s="2" t="s">
        <v>92</v>
      </c>
      <c r="M157" s="2" t="s">
        <v>100</v>
      </c>
      <c r="N157" s="1">
        <f>50.11-39.42</f>
        <v>10.689999999999998</v>
      </c>
      <c r="O157" s="2">
        <v>97</v>
      </c>
      <c r="P157" s="2">
        <v>628</v>
      </c>
      <c r="Q157" s="6">
        <v>629.30395999999996</v>
      </c>
      <c r="R157" s="2">
        <v>2384.02</v>
      </c>
      <c r="S157" s="2">
        <v>39.5</v>
      </c>
      <c r="T157" s="1">
        <f>R157-S157</f>
        <v>2344.52</v>
      </c>
    </row>
    <row r="158" spans="1:25" ht="14.25" customHeight="1" x14ac:dyDescent="0.25">
      <c r="H158" s="7"/>
      <c r="I158" s="7"/>
    </row>
    <row r="159" spans="1:25" ht="14.25" customHeight="1" x14ac:dyDescent="0.25">
      <c r="H159" s="7"/>
      <c r="I159" s="7"/>
    </row>
    <row r="160" spans="1:25" ht="14.25" customHeight="1" x14ac:dyDescent="0.25">
      <c r="H160" s="7"/>
      <c r="I160" s="7"/>
    </row>
    <row r="161" spans="8:9" ht="14.25" customHeight="1" x14ac:dyDescent="0.25">
      <c r="H161" s="7"/>
      <c r="I161" s="7"/>
    </row>
    <row r="162" spans="8:9" ht="14.25" customHeight="1" x14ac:dyDescent="0.25">
      <c r="H162" s="7"/>
      <c r="I162" s="7"/>
    </row>
    <row r="163" spans="8:9" ht="14.25" customHeight="1" x14ac:dyDescent="0.25">
      <c r="H163" s="7"/>
      <c r="I163" s="7"/>
    </row>
    <row r="164" spans="8:9" ht="14.25" customHeight="1" x14ac:dyDescent="0.25">
      <c r="H164" s="7"/>
      <c r="I164" s="7"/>
    </row>
    <row r="165" spans="8:9" ht="14.25" customHeight="1" x14ac:dyDescent="0.25">
      <c r="H165" s="7"/>
      <c r="I165" s="7"/>
    </row>
    <row r="166" spans="8:9" ht="14.25" customHeight="1" x14ac:dyDescent="0.25">
      <c r="H166" s="7"/>
      <c r="I166" s="7"/>
    </row>
    <row r="167" spans="8:9" ht="14.25" customHeight="1" x14ac:dyDescent="0.25">
      <c r="H167" s="7"/>
      <c r="I167" s="7"/>
    </row>
    <row r="168" spans="8:9" ht="14.25" customHeight="1" x14ac:dyDescent="0.25">
      <c r="H168" s="7"/>
      <c r="I168" s="7"/>
    </row>
    <row r="169" spans="8:9" ht="14.25" customHeight="1" x14ac:dyDescent="0.25">
      <c r="H169" s="7"/>
      <c r="I169" s="7"/>
    </row>
    <row r="170" spans="8:9" ht="14.25" customHeight="1" x14ac:dyDescent="0.25">
      <c r="H170" s="7"/>
      <c r="I170" s="7"/>
    </row>
    <row r="171" spans="8:9" ht="14.25" customHeight="1" x14ac:dyDescent="0.25">
      <c r="H171" s="7"/>
      <c r="I171" s="7"/>
    </row>
    <row r="172" spans="8:9" ht="14.25" customHeight="1" x14ac:dyDescent="0.25">
      <c r="H172" s="7"/>
      <c r="I172" s="7"/>
    </row>
    <row r="173" spans="8:9" ht="14.25" customHeight="1" x14ac:dyDescent="0.25">
      <c r="H173" s="7"/>
      <c r="I173" s="7"/>
    </row>
    <row r="174" spans="8:9" ht="14.25" customHeight="1" x14ac:dyDescent="0.25">
      <c r="H174" s="7"/>
      <c r="I174" s="7"/>
    </row>
    <row r="175" spans="8:9" ht="14.25" customHeight="1" x14ac:dyDescent="0.25">
      <c r="H175" s="7"/>
      <c r="I175" s="7"/>
    </row>
    <row r="176" spans="8:9" ht="14.25" customHeight="1" x14ac:dyDescent="0.25">
      <c r="H176" s="7"/>
      <c r="I176" s="7"/>
    </row>
    <row r="177" spans="8:9" ht="14.25" customHeight="1" x14ac:dyDescent="0.25">
      <c r="H177" s="7"/>
      <c r="I177" s="7"/>
    </row>
    <row r="178" spans="8:9" ht="14.25" customHeight="1" x14ac:dyDescent="0.25">
      <c r="H178" s="7"/>
      <c r="I178" s="7"/>
    </row>
    <row r="179" spans="8:9" ht="14.25" customHeight="1" x14ac:dyDescent="0.25">
      <c r="H179" s="7"/>
      <c r="I179" s="7"/>
    </row>
    <row r="180" spans="8:9" ht="14.25" customHeight="1" x14ac:dyDescent="0.25">
      <c r="H180" s="7"/>
      <c r="I180" s="7"/>
    </row>
    <row r="181" spans="8:9" ht="14.25" customHeight="1" x14ac:dyDescent="0.25">
      <c r="H181" s="7"/>
      <c r="I181" s="7"/>
    </row>
    <row r="182" spans="8:9" ht="14.25" customHeight="1" x14ac:dyDescent="0.25">
      <c r="H182" s="7"/>
      <c r="I182" s="7"/>
    </row>
    <row r="183" spans="8:9" ht="14.25" customHeight="1" x14ac:dyDescent="0.25">
      <c r="H183" s="7"/>
      <c r="I183" s="7"/>
    </row>
    <row r="184" spans="8:9" ht="14.25" customHeight="1" x14ac:dyDescent="0.25">
      <c r="H184" s="7"/>
      <c r="I184" s="7"/>
    </row>
    <row r="185" spans="8:9" ht="14.25" customHeight="1" x14ac:dyDescent="0.25">
      <c r="H185" s="7"/>
      <c r="I185" s="7"/>
    </row>
    <row r="186" spans="8:9" ht="14.25" customHeight="1" x14ac:dyDescent="0.25">
      <c r="H186" s="7"/>
      <c r="I186" s="7"/>
    </row>
    <row r="187" spans="8:9" ht="14.25" customHeight="1" x14ac:dyDescent="0.25">
      <c r="H187" s="7"/>
      <c r="I187" s="7"/>
    </row>
    <row r="188" spans="8:9" ht="14.25" customHeight="1" x14ac:dyDescent="0.25">
      <c r="H188" s="7"/>
      <c r="I188" s="7"/>
    </row>
    <row r="189" spans="8:9" ht="14.25" customHeight="1" x14ac:dyDescent="0.25">
      <c r="H189" s="7"/>
      <c r="I189" s="7"/>
    </row>
    <row r="190" spans="8:9" ht="14.25" customHeight="1" x14ac:dyDescent="0.25">
      <c r="H190" s="7"/>
      <c r="I190" s="7"/>
    </row>
    <row r="191" spans="8:9" ht="14.25" customHeight="1" x14ac:dyDescent="0.25">
      <c r="H191" s="7"/>
      <c r="I191" s="7"/>
    </row>
    <row r="192" spans="8:9" ht="14.25" customHeight="1" x14ac:dyDescent="0.25">
      <c r="H192" s="7"/>
      <c r="I192" s="7"/>
    </row>
    <row r="193" spans="8:9" ht="14.25" customHeight="1" x14ac:dyDescent="0.25">
      <c r="H193" s="7"/>
      <c r="I193" s="7"/>
    </row>
    <row r="194" spans="8:9" ht="14.25" customHeight="1" x14ac:dyDescent="0.25">
      <c r="H194" s="7"/>
      <c r="I194" s="7"/>
    </row>
    <row r="195" spans="8:9" ht="14.25" customHeight="1" x14ac:dyDescent="0.25">
      <c r="H195" s="7"/>
      <c r="I195" s="7"/>
    </row>
    <row r="196" spans="8:9" ht="14.25" customHeight="1" x14ac:dyDescent="0.25">
      <c r="H196" s="7"/>
      <c r="I196" s="7"/>
    </row>
    <row r="197" spans="8:9" ht="14.25" customHeight="1" x14ac:dyDescent="0.25">
      <c r="H197" s="7"/>
      <c r="I197" s="7"/>
    </row>
    <row r="198" spans="8:9" ht="14.25" customHeight="1" x14ac:dyDescent="0.25">
      <c r="H198" s="7"/>
      <c r="I198" s="7"/>
    </row>
    <row r="199" spans="8:9" ht="14.25" customHeight="1" x14ac:dyDescent="0.25">
      <c r="H199" s="7"/>
      <c r="I199" s="7"/>
    </row>
    <row r="200" spans="8:9" ht="14.25" customHeight="1" x14ac:dyDescent="0.25">
      <c r="H200" s="7"/>
      <c r="I200" s="7"/>
    </row>
    <row r="201" spans="8:9" ht="14.25" customHeight="1" x14ac:dyDescent="0.25">
      <c r="H201" s="7"/>
      <c r="I201" s="7"/>
    </row>
    <row r="202" spans="8:9" ht="14.25" customHeight="1" x14ac:dyDescent="0.25">
      <c r="H202" s="7"/>
      <c r="I202" s="7"/>
    </row>
    <row r="203" spans="8:9" ht="14.25" customHeight="1" x14ac:dyDescent="0.25">
      <c r="H203" s="7"/>
      <c r="I203" s="7"/>
    </row>
    <row r="204" spans="8:9" ht="14.25" customHeight="1" x14ac:dyDescent="0.25">
      <c r="H204" s="7"/>
      <c r="I204" s="7"/>
    </row>
    <row r="205" spans="8:9" ht="14.25" customHeight="1" x14ac:dyDescent="0.25">
      <c r="H205" s="7"/>
      <c r="I205" s="7"/>
    </row>
    <row r="206" spans="8:9" ht="14.25" customHeight="1" x14ac:dyDescent="0.25">
      <c r="H206" s="7"/>
      <c r="I206" s="7"/>
    </row>
    <row r="207" spans="8:9" ht="14.25" customHeight="1" x14ac:dyDescent="0.25">
      <c r="H207" s="7"/>
      <c r="I207" s="7"/>
    </row>
    <row r="208" spans="8:9" ht="14.25" customHeight="1" x14ac:dyDescent="0.25">
      <c r="H208" s="7"/>
      <c r="I208" s="7"/>
    </row>
    <row r="209" spans="8:9" ht="14.25" customHeight="1" x14ac:dyDescent="0.25">
      <c r="H209" s="7"/>
      <c r="I209" s="7"/>
    </row>
    <row r="210" spans="8:9" ht="14.25" customHeight="1" x14ac:dyDescent="0.25">
      <c r="H210" s="7"/>
      <c r="I210" s="7"/>
    </row>
    <row r="211" spans="8:9" ht="14.25" customHeight="1" x14ac:dyDescent="0.25">
      <c r="H211" s="7"/>
      <c r="I211" s="7"/>
    </row>
    <row r="212" spans="8:9" ht="14.25" customHeight="1" x14ac:dyDescent="0.25">
      <c r="H212" s="7"/>
      <c r="I212" s="7"/>
    </row>
    <row r="213" spans="8:9" ht="14.25" customHeight="1" x14ac:dyDescent="0.25">
      <c r="H213" s="7"/>
      <c r="I213" s="7"/>
    </row>
    <row r="214" spans="8:9" ht="14.25" customHeight="1" x14ac:dyDescent="0.25">
      <c r="H214" s="7"/>
      <c r="I214" s="7"/>
    </row>
    <row r="215" spans="8:9" ht="14.25" customHeight="1" x14ac:dyDescent="0.25">
      <c r="H215" s="7"/>
      <c r="I215" s="7"/>
    </row>
    <row r="216" spans="8:9" ht="14.25" customHeight="1" x14ac:dyDescent="0.25">
      <c r="H216" s="7"/>
      <c r="I216" s="7"/>
    </row>
    <row r="217" spans="8:9" ht="14.25" customHeight="1" x14ac:dyDescent="0.25">
      <c r="H217" s="7"/>
      <c r="I217" s="7"/>
    </row>
    <row r="218" spans="8:9" ht="14.25" customHeight="1" x14ac:dyDescent="0.25">
      <c r="H218" s="7"/>
      <c r="I218" s="7"/>
    </row>
    <row r="219" spans="8:9" ht="14.25" customHeight="1" x14ac:dyDescent="0.25">
      <c r="H219" s="7"/>
      <c r="I219" s="7"/>
    </row>
    <row r="220" spans="8:9" ht="14.25" customHeight="1" x14ac:dyDescent="0.25">
      <c r="H220" s="7"/>
      <c r="I220" s="7"/>
    </row>
    <row r="221" spans="8:9" ht="14.25" customHeight="1" x14ac:dyDescent="0.25">
      <c r="H221" s="7"/>
      <c r="I221" s="7"/>
    </row>
    <row r="222" spans="8:9" ht="14.25" customHeight="1" x14ac:dyDescent="0.25">
      <c r="H222" s="7"/>
      <c r="I222" s="7"/>
    </row>
    <row r="223" spans="8:9" ht="14.25" customHeight="1" x14ac:dyDescent="0.25">
      <c r="H223" s="7"/>
      <c r="I223" s="7"/>
    </row>
    <row r="224" spans="8:9" ht="14.25" customHeight="1" x14ac:dyDescent="0.25">
      <c r="H224" s="7"/>
      <c r="I224" s="7"/>
    </row>
    <row r="225" spans="8:9" ht="14.25" customHeight="1" x14ac:dyDescent="0.25">
      <c r="H225" s="7"/>
      <c r="I225" s="7"/>
    </row>
    <row r="226" spans="8:9" ht="14.25" customHeight="1" x14ac:dyDescent="0.25">
      <c r="H226" s="7"/>
      <c r="I226" s="7"/>
    </row>
    <row r="227" spans="8:9" ht="14.25" customHeight="1" x14ac:dyDescent="0.25">
      <c r="H227" s="7"/>
      <c r="I227" s="7"/>
    </row>
    <row r="228" spans="8:9" ht="14.25" customHeight="1" x14ac:dyDescent="0.25">
      <c r="H228" s="7"/>
      <c r="I228" s="7"/>
    </row>
    <row r="229" spans="8:9" ht="14.25" customHeight="1" x14ac:dyDescent="0.25">
      <c r="H229" s="7"/>
      <c r="I229" s="7"/>
    </row>
    <row r="230" spans="8:9" ht="14.25" customHeight="1" x14ac:dyDescent="0.25">
      <c r="H230" s="7"/>
      <c r="I230" s="7"/>
    </row>
    <row r="231" spans="8:9" ht="14.25" customHeight="1" x14ac:dyDescent="0.25">
      <c r="H231" s="7"/>
      <c r="I231" s="7"/>
    </row>
    <row r="232" spans="8:9" ht="14.25" customHeight="1" x14ac:dyDescent="0.25">
      <c r="H232" s="7"/>
      <c r="I232" s="7"/>
    </row>
    <row r="233" spans="8:9" ht="14.25" customHeight="1" x14ac:dyDescent="0.25">
      <c r="H233" s="7"/>
      <c r="I233" s="7"/>
    </row>
    <row r="234" spans="8:9" ht="14.25" customHeight="1" x14ac:dyDescent="0.25">
      <c r="H234" s="7"/>
      <c r="I234" s="7"/>
    </row>
    <row r="235" spans="8:9" ht="14.25" customHeight="1" x14ac:dyDescent="0.25">
      <c r="H235" s="7"/>
      <c r="I235" s="7"/>
    </row>
    <row r="236" spans="8:9" ht="14.25" customHeight="1" x14ac:dyDescent="0.25">
      <c r="H236" s="7"/>
      <c r="I236" s="7"/>
    </row>
    <row r="237" spans="8:9" ht="14.25" customHeight="1" x14ac:dyDescent="0.25">
      <c r="H237" s="7"/>
      <c r="I237" s="7"/>
    </row>
    <row r="238" spans="8:9" ht="14.25" customHeight="1" x14ac:dyDescent="0.25">
      <c r="H238" s="7"/>
      <c r="I238" s="7"/>
    </row>
    <row r="239" spans="8:9" ht="14.25" customHeight="1" x14ac:dyDescent="0.25">
      <c r="H239" s="7"/>
      <c r="I239" s="7"/>
    </row>
    <row r="240" spans="8:9" ht="14.25" customHeight="1" x14ac:dyDescent="0.25">
      <c r="H240" s="7"/>
      <c r="I240" s="7"/>
    </row>
    <row r="241" spans="8:9" ht="14.25" customHeight="1" x14ac:dyDescent="0.25">
      <c r="H241" s="7"/>
      <c r="I241" s="7"/>
    </row>
    <row r="242" spans="8:9" ht="14.25" customHeight="1" x14ac:dyDescent="0.25">
      <c r="H242" s="7"/>
      <c r="I242" s="7"/>
    </row>
    <row r="243" spans="8:9" ht="14.25" customHeight="1" x14ac:dyDescent="0.25">
      <c r="H243" s="7"/>
      <c r="I243" s="7"/>
    </row>
    <row r="244" spans="8:9" ht="14.25" customHeight="1" x14ac:dyDescent="0.25">
      <c r="H244" s="7"/>
      <c r="I244" s="7"/>
    </row>
    <row r="245" spans="8:9" ht="14.25" customHeight="1" x14ac:dyDescent="0.25">
      <c r="H245" s="7"/>
      <c r="I245" s="7"/>
    </row>
    <row r="246" spans="8:9" ht="14.25" customHeight="1" x14ac:dyDescent="0.25">
      <c r="H246" s="7"/>
      <c r="I246" s="7"/>
    </row>
    <row r="247" spans="8:9" ht="14.25" customHeight="1" x14ac:dyDescent="0.25">
      <c r="H247" s="7"/>
      <c r="I247" s="7"/>
    </row>
    <row r="248" spans="8:9" ht="14.25" customHeight="1" x14ac:dyDescent="0.25">
      <c r="H248" s="7"/>
      <c r="I248" s="7"/>
    </row>
    <row r="249" spans="8:9" ht="14.25" customHeight="1" x14ac:dyDescent="0.25">
      <c r="H249" s="7"/>
      <c r="I249" s="7"/>
    </row>
    <row r="250" spans="8:9" ht="14.25" customHeight="1" x14ac:dyDescent="0.25">
      <c r="H250" s="7"/>
      <c r="I250" s="7"/>
    </row>
    <row r="251" spans="8:9" ht="14.25" customHeight="1" x14ac:dyDescent="0.25">
      <c r="H251" s="7"/>
      <c r="I251" s="7"/>
    </row>
    <row r="252" spans="8:9" ht="14.25" customHeight="1" x14ac:dyDescent="0.25">
      <c r="H252" s="7"/>
      <c r="I252" s="7"/>
    </row>
    <row r="253" spans="8:9" ht="14.25" customHeight="1" x14ac:dyDescent="0.25">
      <c r="H253" s="7"/>
      <c r="I253" s="7"/>
    </row>
    <row r="254" spans="8:9" ht="14.25" customHeight="1" x14ac:dyDescent="0.25">
      <c r="H254" s="7"/>
      <c r="I254" s="7"/>
    </row>
    <row r="255" spans="8:9" ht="14.25" customHeight="1" x14ac:dyDescent="0.25">
      <c r="H255" s="7"/>
      <c r="I255" s="7"/>
    </row>
    <row r="256" spans="8:9" ht="14.25" customHeight="1" x14ac:dyDescent="0.25">
      <c r="H256" s="7"/>
      <c r="I256" s="7"/>
    </row>
    <row r="257" spans="8:9" ht="14.25" customHeight="1" x14ac:dyDescent="0.25">
      <c r="H257" s="7"/>
      <c r="I257" s="7"/>
    </row>
    <row r="258" spans="8:9" ht="14.25" customHeight="1" x14ac:dyDescent="0.25">
      <c r="H258" s="7"/>
      <c r="I258" s="7"/>
    </row>
    <row r="259" spans="8:9" ht="14.25" customHeight="1" x14ac:dyDescent="0.25">
      <c r="H259" s="7"/>
      <c r="I259" s="7"/>
    </row>
    <row r="260" spans="8:9" ht="14.25" customHeight="1" x14ac:dyDescent="0.25">
      <c r="H260" s="7"/>
      <c r="I260" s="7"/>
    </row>
    <row r="261" spans="8:9" ht="14.25" customHeight="1" x14ac:dyDescent="0.25">
      <c r="H261" s="7"/>
      <c r="I261" s="7"/>
    </row>
    <row r="262" spans="8:9" ht="14.25" customHeight="1" x14ac:dyDescent="0.25">
      <c r="H262" s="7"/>
      <c r="I262" s="7"/>
    </row>
    <row r="263" spans="8:9" ht="14.25" customHeight="1" x14ac:dyDescent="0.25">
      <c r="H263" s="7"/>
      <c r="I263" s="7"/>
    </row>
    <row r="264" spans="8:9" ht="14.25" customHeight="1" x14ac:dyDescent="0.25">
      <c r="H264" s="7"/>
      <c r="I264" s="7"/>
    </row>
    <row r="265" spans="8:9" ht="14.25" customHeight="1" x14ac:dyDescent="0.25">
      <c r="H265" s="7"/>
      <c r="I265" s="7"/>
    </row>
    <row r="266" spans="8:9" ht="14.25" customHeight="1" x14ac:dyDescent="0.25">
      <c r="H266" s="7"/>
      <c r="I266" s="7"/>
    </row>
    <row r="267" spans="8:9" ht="14.25" customHeight="1" x14ac:dyDescent="0.25">
      <c r="H267" s="7"/>
      <c r="I267" s="7"/>
    </row>
    <row r="268" spans="8:9" ht="14.25" customHeight="1" x14ac:dyDescent="0.25">
      <c r="H268" s="7"/>
      <c r="I268" s="7"/>
    </row>
    <row r="269" spans="8:9" ht="14.25" customHeight="1" x14ac:dyDescent="0.25">
      <c r="H269" s="7"/>
      <c r="I269" s="7"/>
    </row>
    <row r="270" spans="8:9" ht="14.25" customHeight="1" x14ac:dyDescent="0.25">
      <c r="H270" s="7"/>
      <c r="I270" s="7"/>
    </row>
    <row r="271" spans="8:9" ht="14.25" customHeight="1" x14ac:dyDescent="0.25">
      <c r="H271" s="7"/>
      <c r="I271" s="7"/>
    </row>
    <row r="272" spans="8:9" ht="14.25" customHeight="1" x14ac:dyDescent="0.25">
      <c r="H272" s="7"/>
      <c r="I272" s="7"/>
    </row>
    <row r="273" spans="8:9" ht="14.25" customHeight="1" x14ac:dyDescent="0.25">
      <c r="H273" s="7"/>
      <c r="I273" s="7"/>
    </row>
    <row r="274" spans="8:9" ht="14.25" customHeight="1" x14ac:dyDescent="0.25">
      <c r="H274" s="7"/>
      <c r="I274" s="7"/>
    </row>
    <row r="275" spans="8:9" ht="14.25" customHeight="1" x14ac:dyDescent="0.25">
      <c r="H275" s="7"/>
      <c r="I275" s="7"/>
    </row>
    <row r="276" spans="8:9" ht="14.25" customHeight="1" x14ac:dyDescent="0.25">
      <c r="H276" s="7"/>
      <c r="I276" s="7"/>
    </row>
    <row r="277" spans="8:9" ht="14.25" customHeight="1" x14ac:dyDescent="0.25">
      <c r="H277" s="7"/>
      <c r="I277" s="7"/>
    </row>
    <row r="278" spans="8:9" ht="14.25" customHeight="1" x14ac:dyDescent="0.25">
      <c r="H278" s="7"/>
      <c r="I278" s="7"/>
    </row>
    <row r="279" spans="8:9" ht="14.25" customHeight="1" x14ac:dyDescent="0.25">
      <c r="H279" s="7"/>
      <c r="I279" s="7"/>
    </row>
    <row r="280" spans="8:9" ht="14.25" customHeight="1" x14ac:dyDescent="0.25">
      <c r="H280" s="7"/>
      <c r="I280" s="7"/>
    </row>
    <row r="281" spans="8:9" ht="14.25" customHeight="1" x14ac:dyDescent="0.25">
      <c r="H281" s="7"/>
      <c r="I281" s="7"/>
    </row>
    <row r="282" spans="8:9" ht="14.25" customHeight="1" x14ac:dyDescent="0.25">
      <c r="H282" s="7"/>
      <c r="I282" s="7"/>
    </row>
    <row r="283" spans="8:9" ht="14.25" customHeight="1" x14ac:dyDescent="0.25">
      <c r="H283" s="7"/>
      <c r="I283" s="7"/>
    </row>
    <row r="284" spans="8:9" ht="14.25" customHeight="1" x14ac:dyDescent="0.25">
      <c r="H284" s="7"/>
      <c r="I284" s="7"/>
    </row>
    <row r="285" spans="8:9" ht="14.25" customHeight="1" x14ac:dyDescent="0.25">
      <c r="H285" s="7"/>
      <c r="I285" s="7"/>
    </row>
    <row r="286" spans="8:9" ht="14.25" customHeight="1" x14ac:dyDescent="0.25">
      <c r="H286" s="7"/>
      <c r="I286" s="7"/>
    </row>
    <row r="287" spans="8:9" ht="14.25" customHeight="1" x14ac:dyDescent="0.25">
      <c r="H287" s="7"/>
      <c r="I287" s="7"/>
    </row>
    <row r="288" spans="8:9" ht="14.25" customHeight="1" x14ac:dyDescent="0.25">
      <c r="H288" s="7"/>
      <c r="I288" s="7"/>
    </row>
    <row r="289" spans="8:9" ht="14.25" customHeight="1" x14ac:dyDescent="0.25">
      <c r="H289" s="7"/>
      <c r="I289" s="7"/>
    </row>
    <row r="290" spans="8:9" ht="14.25" customHeight="1" x14ac:dyDescent="0.25">
      <c r="H290" s="7"/>
      <c r="I290" s="7"/>
    </row>
    <row r="291" spans="8:9" ht="14.25" customHeight="1" x14ac:dyDescent="0.25">
      <c r="H291" s="7"/>
      <c r="I291" s="7"/>
    </row>
    <row r="292" spans="8:9" ht="14.25" customHeight="1" x14ac:dyDescent="0.25">
      <c r="H292" s="7"/>
      <c r="I292" s="7"/>
    </row>
    <row r="293" spans="8:9" ht="14.25" customHeight="1" x14ac:dyDescent="0.25">
      <c r="H293" s="7"/>
      <c r="I293" s="7"/>
    </row>
    <row r="294" spans="8:9" ht="14.25" customHeight="1" x14ac:dyDescent="0.25">
      <c r="H294" s="7"/>
      <c r="I294" s="7"/>
    </row>
    <row r="295" spans="8:9" ht="14.25" customHeight="1" x14ac:dyDescent="0.25">
      <c r="H295" s="7"/>
      <c r="I295" s="7"/>
    </row>
    <row r="296" spans="8:9" ht="14.25" customHeight="1" x14ac:dyDescent="0.25">
      <c r="H296" s="7"/>
      <c r="I296" s="7"/>
    </row>
    <row r="297" spans="8:9" ht="14.25" customHeight="1" x14ac:dyDescent="0.25">
      <c r="H297" s="7"/>
      <c r="I297" s="7"/>
    </row>
    <row r="298" spans="8:9" ht="14.25" customHeight="1" x14ac:dyDescent="0.25">
      <c r="H298" s="7"/>
      <c r="I298" s="7"/>
    </row>
    <row r="299" spans="8:9" ht="14.25" customHeight="1" x14ac:dyDescent="0.25">
      <c r="H299" s="7"/>
      <c r="I299" s="7"/>
    </row>
    <row r="300" spans="8:9" ht="14.25" customHeight="1" x14ac:dyDescent="0.25">
      <c r="H300" s="7"/>
      <c r="I300" s="7"/>
    </row>
    <row r="301" spans="8:9" ht="14.25" customHeight="1" x14ac:dyDescent="0.25">
      <c r="H301" s="7"/>
      <c r="I301" s="7"/>
    </row>
    <row r="302" spans="8:9" ht="14.25" customHeight="1" x14ac:dyDescent="0.25">
      <c r="H302" s="7"/>
      <c r="I302" s="7"/>
    </row>
    <row r="303" spans="8:9" ht="14.25" customHeight="1" x14ac:dyDescent="0.25">
      <c r="H303" s="7"/>
      <c r="I303" s="7"/>
    </row>
    <row r="304" spans="8:9" ht="14.25" customHeight="1" x14ac:dyDescent="0.25">
      <c r="H304" s="7"/>
      <c r="I304" s="7"/>
    </row>
    <row r="305" spans="8:9" ht="14.25" customHeight="1" x14ac:dyDescent="0.25">
      <c r="H305" s="7"/>
      <c r="I305" s="7"/>
    </row>
    <row r="306" spans="8:9" ht="14.25" customHeight="1" x14ac:dyDescent="0.25">
      <c r="H306" s="7"/>
      <c r="I306" s="7"/>
    </row>
    <row r="307" spans="8:9" ht="14.25" customHeight="1" x14ac:dyDescent="0.25">
      <c r="H307" s="7"/>
      <c r="I307" s="7"/>
    </row>
    <row r="308" spans="8:9" ht="14.25" customHeight="1" x14ac:dyDescent="0.25">
      <c r="H308" s="7"/>
      <c r="I308" s="7"/>
    </row>
    <row r="309" spans="8:9" ht="14.25" customHeight="1" x14ac:dyDescent="0.25">
      <c r="H309" s="7"/>
      <c r="I309" s="7"/>
    </row>
    <row r="310" spans="8:9" ht="14.25" customHeight="1" x14ac:dyDescent="0.25">
      <c r="H310" s="7"/>
      <c r="I310" s="7"/>
    </row>
    <row r="311" spans="8:9" ht="14.25" customHeight="1" x14ac:dyDescent="0.25">
      <c r="H311" s="7"/>
      <c r="I311" s="7"/>
    </row>
    <row r="312" spans="8:9" ht="14.25" customHeight="1" x14ac:dyDescent="0.25">
      <c r="H312" s="7"/>
      <c r="I312" s="7"/>
    </row>
    <row r="313" spans="8:9" ht="14.25" customHeight="1" x14ac:dyDescent="0.25">
      <c r="H313" s="7"/>
      <c r="I313" s="7"/>
    </row>
    <row r="314" spans="8:9" ht="14.25" customHeight="1" x14ac:dyDescent="0.25">
      <c r="H314" s="7"/>
      <c r="I314" s="7"/>
    </row>
    <row r="315" spans="8:9" ht="14.25" customHeight="1" x14ac:dyDescent="0.25">
      <c r="H315" s="7"/>
      <c r="I315" s="7"/>
    </row>
    <row r="316" spans="8:9" ht="14.25" customHeight="1" x14ac:dyDescent="0.25">
      <c r="H316" s="7"/>
      <c r="I316" s="7"/>
    </row>
    <row r="317" spans="8:9" ht="14.25" customHeight="1" x14ac:dyDescent="0.25">
      <c r="H317" s="7"/>
      <c r="I317" s="7"/>
    </row>
    <row r="318" spans="8:9" ht="14.25" customHeight="1" x14ac:dyDescent="0.25">
      <c r="H318" s="7"/>
      <c r="I318" s="7"/>
    </row>
    <row r="319" spans="8:9" ht="14.25" customHeight="1" x14ac:dyDescent="0.25">
      <c r="H319" s="7"/>
      <c r="I319" s="7"/>
    </row>
    <row r="320" spans="8:9" ht="14.25" customHeight="1" x14ac:dyDescent="0.25">
      <c r="H320" s="7"/>
      <c r="I320" s="7"/>
    </row>
    <row r="321" spans="8:9" ht="14.25" customHeight="1" x14ac:dyDescent="0.25">
      <c r="H321" s="7"/>
      <c r="I321" s="7"/>
    </row>
    <row r="322" spans="8:9" ht="14.25" customHeight="1" x14ac:dyDescent="0.25">
      <c r="H322" s="7"/>
      <c r="I322" s="7"/>
    </row>
    <row r="323" spans="8:9" ht="14.25" customHeight="1" x14ac:dyDescent="0.25">
      <c r="H323" s="7"/>
      <c r="I323" s="7"/>
    </row>
    <row r="324" spans="8:9" ht="14.25" customHeight="1" x14ac:dyDescent="0.25">
      <c r="H324" s="7"/>
      <c r="I324" s="7"/>
    </row>
    <row r="325" spans="8:9" ht="14.25" customHeight="1" x14ac:dyDescent="0.25">
      <c r="H325" s="7"/>
      <c r="I325" s="7"/>
    </row>
    <row r="326" spans="8:9" ht="14.25" customHeight="1" x14ac:dyDescent="0.25">
      <c r="H326" s="7"/>
      <c r="I326" s="7"/>
    </row>
    <row r="327" spans="8:9" ht="14.25" customHeight="1" x14ac:dyDescent="0.25">
      <c r="H327" s="7"/>
      <c r="I327" s="7"/>
    </row>
    <row r="328" spans="8:9" ht="14.25" customHeight="1" x14ac:dyDescent="0.25">
      <c r="H328" s="7"/>
      <c r="I328" s="7"/>
    </row>
    <row r="329" spans="8:9" ht="14.25" customHeight="1" x14ac:dyDescent="0.25">
      <c r="H329" s="7"/>
      <c r="I329" s="7"/>
    </row>
    <row r="330" spans="8:9" ht="14.25" customHeight="1" x14ac:dyDescent="0.25">
      <c r="H330" s="7"/>
      <c r="I330" s="7"/>
    </row>
    <row r="331" spans="8:9" ht="14.25" customHeight="1" x14ac:dyDescent="0.25">
      <c r="H331" s="7"/>
      <c r="I331" s="7"/>
    </row>
    <row r="332" spans="8:9" ht="14.25" customHeight="1" x14ac:dyDescent="0.25">
      <c r="H332" s="7"/>
      <c r="I332" s="7"/>
    </row>
    <row r="333" spans="8:9" ht="14.25" customHeight="1" x14ac:dyDescent="0.25">
      <c r="H333" s="7"/>
      <c r="I333" s="7"/>
    </row>
    <row r="334" spans="8:9" ht="14.25" customHeight="1" x14ac:dyDescent="0.25">
      <c r="H334" s="7"/>
      <c r="I334" s="7"/>
    </row>
    <row r="335" spans="8:9" ht="14.25" customHeight="1" x14ac:dyDescent="0.25">
      <c r="H335" s="7"/>
      <c r="I335" s="7"/>
    </row>
    <row r="336" spans="8:9" ht="14.25" customHeight="1" x14ac:dyDescent="0.25">
      <c r="H336" s="7"/>
      <c r="I336" s="7"/>
    </row>
    <row r="337" spans="8:9" ht="14.25" customHeight="1" x14ac:dyDescent="0.25">
      <c r="H337" s="7"/>
      <c r="I337" s="7"/>
    </row>
    <row r="338" spans="8:9" ht="14.25" customHeight="1" x14ac:dyDescent="0.25">
      <c r="H338" s="7"/>
      <c r="I338" s="7"/>
    </row>
    <row r="339" spans="8:9" ht="14.25" customHeight="1" x14ac:dyDescent="0.25">
      <c r="H339" s="7"/>
      <c r="I339" s="7"/>
    </row>
    <row r="340" spans="8:9" ht="14.25" customHeight="1" x14ac:dyDescent="0.25">
      <c r="H340" s="7"/>
      <c r="I340" s="7"/>
    </row>
    <row r="341" spans="8:9" ht="14.25" customHeight="1" x14ac:dyDescent="0.25">
      <c r="H341" s="7"/>
      <c r="I341" s="7"/>
    </row>
    <row r="342" spans="8:9" ht="14.25" customHeight="1" x14ac:dyDescent="0.25">
      <c r="H342" s="7"/>
      <c r="I342" s="7"/>
    </row>
    <row r="343" spans="8:9" ht="14.25" customHeight="1" x14ac:dyDescent="0.25">
      <c r="H343" s="7"/>
      <c r="I343" s="7"/>
    </row>
    <row r="344" spans="8:9" ht="14.25" customHeight="1" x14ac:dyDescent="0.25">
      <c r="H344" s="7"/>
      <c r="I344" s="7"/>
    </row>
    <row r="345" spans="8:9" ht="14.25" customHeight="1" x14ac:dyDescent="0.25">
      <c r="H345" s="7"/>
      <c r="I345" s="7"/>
    </row>
    <row r="346" spans="8:9" ht="14.25" customHeight="1" x14ac:dyDescent="0.25">
      <c r="H346" s="7"/>
      <c r="I346" s="7"/>
    </row>
    <row r="347" spans="8:9" ht="14.25" customHeight="1" x14ac:dyDescent="0.25">
      <c r="H347" s="7"/>
      <c r="I347" s="7"/>
    </row>
    <row r="348" spans="8:9" ht="14.25" customHeight="1" x14ac:dyDescent="0.25">
      <c r="H348" s="7"/>
      <c r="I348" s="7"/>
    </row>
    <row r="349" spans="8:9" ht="14.25" customHeight="1" x14ac:dyDescent="0.25">
      <c r="H349" s="7"/>
      <c r="I349" s="7"/>
    </row>
    <row r="350" spans="8:9" ht="14.25" customHeight="1" x14ac:dyDescent="0.25">
      <c r="H350" s="7"/>
      <c r="I350" s="7"/>
    </row>
    <row r="351" spans="8:9" ht="14.25" customHeight="1" x14ac:dyDescent="0.25">
      <c r="H351" s="7"/>
      <c r="I351" s="7"/>
    </row>
    <row r="352" spans="8:9" ht="14.25" customHeight="1" x14ac:dyDescent="0.25">
      <c r="H352" s="7"/>
      <c r="I352" s="7"/>
    </row>
    <row r="353" spans="8:9" ht="14.25" customHeight="1" x14ac:dyDescent="0.25">
      <c r="H353" s="7"/>
      <c r="I353" s="7"/>
    </row>
    <row r="354" spans="8:9" ht="14.25" customHeight="1" x14ac:dyDescent="0.25">
      <c r="H354" s="7"/>
      <c r="I354" s="7"/>
    </row>
    <row r="355" spans="8:9" ht="14.25" customHeight="1" x14ac:dyDescent="0.25">
      <c r="H355" s="7"/>
      <c r="I355" s="7"/>
    </row>
    <row r="356" spans="8:9" ht="14.25" customHeight="1" x14ac:dyDescent="0.25">
      <c r="H356" s="7"/>
      <c r="I356" s="7"/>
    </row>
    <row r="357" spans="8:9" ht="14.25" customHeight="1" x14ac:dyDescent="0.25">
      <c r="H357" s="7"/>
      <c r="I357" s="7"/>
    </row>
    <row r="358" spans="8:9" ht="14.25" customHeight="1" x14ac:dyDescent="0.25">
      <c r="H358" s="7"/>
      <c r="I358" s="7"/>
    </row>
    <row r="359" spans="8:9" ht="14.25" customHeight="1" x14ac:dyDescent="0.25">
      <c r="H359" s="7"/>
      <c r="I359" s="7"/>
    </row>
    <row r="360" spans="8:9" ht="14.25" customHeight="1" x14ac:dyDescent="0.25">
      <c r="H360" s="7"/>
      <c r="I360" s="7"/>
    </row>
    <row r="361" spans="8:9" ht="14.25" customHeight="1" x14ac:dyDescent="0.25">
      <c r="H361" s="7"/>
      <c r="I361" s="7"/>
    </row>
    <row r="362" spans="8:9" ht="14.25" customHeight="1" x14ac:dyDescent="0.25">
      <c r="H362" s="7"/>
      <c r="I362" s="7"/>
    </row>
    <row r="363" spans="8:9" ht="14.25" customHeight="1" x14ac:dyDescent="0.25">
      <c r="H363" s="7"/>
      <c r="I363" s="7"/>
    </row>
    <row r="364" spans="8:9" ht="14.25" customHeight="1" x14ac:dyDescent="0.25">
      <c r="H364" s="7"/>
      <c r="I364" s="7"/>
    </row>
    <row r="365" spans="8:9" ht="14.25" customHeight="1" x14ac:dyDescent="0.25">
      <c r="H365" s="7"/>
      <c r="I365" s="7"/>
    </row>
    <row r="366" spans="8:9" ht="14.25" customHeight="1" x14ac:dyDescent="0.25">
      <c r="H366" s="7"/>
      <c r="I366" s="7"/>
    </row>
    <row r="367" spans="8:9" ht="14.25" customHeight="1" x14ac:dyDescent="0.25">
      <c r="H367" s="7"/>
      <c r="I367" s="7"/>
    </row>
    <row r="368" spans="8:9" ht="14.25" customHeight="1" x14ac:dyDescent="0.25">
      <c r="H368" s="7"/>
      <c r="I368" s="7"/>
    </row>
    <row r="369" spans="8:9" ht="14.25" customHeight="1" x14ac:dyDescent="0.25">
      <c r="H369" s="7"/>
      <c r="I369" s="7"/>
    </row>
    <row r="370" spans="8:9" ht="14.25" customHeight="1" x14ac:dyDescent="0.25">
      <c r="H370" s="7"/>
      <c r="I370" s="7"/>
    </row>
    <row r="371" spans="8:9" ht="14.25" customHeight="1" x14ac:dyDescent="0.25">
      <c r="H371" s="7"/>
      <c r="I371" s="7"/>
    </row>
    <row r="372" spans="8:9" ht="14.25" customHeight="1" x14ac:dyDescent="0.25">
      <c r="H372" s="7"/>
      <c r="I372" s="7"/>
    </row>
    <row r="373" spans="8:9" ht="14.25" customHeight="1" x14ac:dyDescent="0.25">
      <c r="H373" s="7"/>
      <c r="I373" s="7"/>
    </row>
    <row r="374" spans="8:9" ht="14.25" customHeight="1" x14ac:dyDescent="0.25">
      <c r="H374" s="7"/>
      <c r="I374" s="7"/>
    </row>
    <row r="375" spans="8:9" ht="14.25" customHeight="1" x14ac:dyDescent="0.25">
      <c r="H375" s="7"/>
      <c r="I375" s="7"/>
    </row>
    <row r="376" spans="8:9" ht="14.25" customHeight="1" x14ac:dyDescent="0.25">
      <c r="H376" s="7"/>
      <c r="I376" s="7"/>
    </row>
    <row r="377" spans="8:9" ht="14.25" customHeight="1" x14ac:dyDescent="0.25">
      <c r="H377" s="7"/>
      <c r="I377" s="7"/>
    </row>
    <row r="378" spans="8:9" ht="14.25" customHeight="1" x14ac:dyDescent="0.25">
      <c r="H378" s="7"/>
      <c r="I378" s="7"/>
    </row>
    <row r="379" spans="8:9" ht="14.25" customHeight="1" x14ac:dyDescent="0.25">
      <c r="H379" s="7"/>
      <c r="I379" s="7"/>
    </row>
    <row r="380" spans="8:9" ht="14.25" customHeight="1" x14ac:dyDescent="0.25">
      <c r="H380" s="7"/>
      <c r="I380" s="7"/>
    </row>
    <row r="381" spans="8:9" ht="14.25" customHeight="1" x14ac:dyDescent="0.25">
      <c r="H381" s="7"/>
      <c r="I381" s="7"/>
    </row>
    <row r="382" spans="8:9" ht="14.25" customHeight="1" x14ac:dyDescent="0.25">
      <c r="H382" s="7"/>
      <c r="I382" s="7"/>
    </row>
    <row r="383" spans="8:9" ht="14.25" customHeight="1" x14ac:dyDescent="0.25">
      <c r="H383" s="7"/>
      <c r="I383" s="7"/>
    </row>
    <row r="384" spans="8:9" ht="14.25" customHeight="1" x14ac:dyDescent="0.25">
      <c r="H384" s="7"/>
      <c r="I384" s="7"/>
    </row>
    <row r="385" spans="8:9" ht="14.25" customHeight="1" x14ac:dyDescent="0.25">
      <c r="H385" s="7"/>
      <c r="I385" s="7"/>
    </row>
    <row r="386" spans="8:9" ht="14.25" customHeight="1" x14ac:dyDescent="0.25">
      <c r="H386" s="7"/>
      <c r="I386" s="7"/>
    </row>
    <row r="387" spans="8:9" ht="14.25" customHeight="1" x14ac:dyDescent="0.25">
      <c r="H387" s="7"/>
      <c r="I387" s="7"/>
    </row>
    <row r="388" spans="8:9" ht="14.25" customHeight="1" x14ac:dyDescent="0.25">
      <c r="H388" s="7"/>
      <c r="I388" s="7"/>
    </row>
    <row r="389" spans="8:9" ht="14.25" customHeight="1" x14ac:dyDescent="0.25">
      <c r="H389" s="7"/>
      <c r="I389" s="7"/>
    </row>
    <row r="390" spans="8:9" ht="14.25" customHeight="1" x14ac:dyDescent="0.25">
      <c r="H390" s="7"/>
      <c r="I390" s="7"/>
    </row>
    <row r="391" spans="8:9" ht="14.25" customHeight="1" x14ac:dyDescent="0.25">
      <c r="H391" s="7"/>
      <c r="I391" s="7"/>
    </row>
    <row r="392" spans="8:9" ht="14.25" customHeight="1" x14ac:dyDescent="0.25">
      <c r="H392" s="7"/>
      <c r="I392" s="7"/>
    </row>
    <row r="393" spans="8:9" ht="14.25" customHeight="1" x14ac:dyDescent="0.25">
      <c r="H393" s="7"/>
      <c r="I393" s="7"/>
    </row>
    <row r="394" spans="8:9" ht="14.25" customHeight="1" x14ac:dyDescent="0.25">
      <c r="H394" s="7"/>
      <c r="I394" s="7"/>
    </row>
    <row r="395" spans="8:9" ht="14.25" customHeight="1" x14ac:dyDescent="0.25">
      <c r="H395" s="7"/>
      <c r="I395" s="7"/>
    </row>
    <row r="396" spans="8:9" ht="14.25" customHeight="1" x14ac:dyDescent="0.25">
      <c r="H396" s="7"/>
      <c r="I396" s="7"/>
    </row>
    <row r="397" spans="8:9" ht="14.25" customHeight="1" x14ac:dyDescent="0.25">
      <c r="H397" s="7"/>
      <c r="I397" s="7"/>
    </row>
    <row r="398" spans="8:9" ht="14.25" customHeight="1" x14ac:dyDescent="0.25">
      <c r="H398" s="7"/>
      <c r="I398" s="7"/>
    </row>
    <row r="399" spans="8:9" ht="14.25" customHeight="1" x14ac:dyDescent="0.25">
      <c r="H399" s="7"/>
      <c r="I399" s="7"/>
    </row>
    <row r="400" spans="8:9" ht="14.25" customHeight="1" x14ac:dyDescent="0.25">
      <c r="H400" s="7"/>
      <c r="I400" s="7"/>
    </row>
    <row r="401" spans="8:9" ht="14.25" customHeight="1" x14ac:dyDescent="0.25">
      <c r="H401" s="7"/>
      <c r="I401" s="7"/>
    </row>
    <row r="402" spans="8:9" ht="14.25" customHeight="1" x14ac:dyDescent="0.25">
      <c r="H402" s="7"/>
      <c r="I402" s="7"/>
    </row>
    <row r="403" spans="8:9" ht="14.25" customHeight="1" x14ac:dyDescent="0.25">
      <c r="H403" s="7"/>
      <c r="I403" s="7"/>
    </row>
    <row r="404" spans="8:9" ht="14.25" customHeight="1" x14ac:dyDescent="0.25">
      <c r="H404" s="7"/>
      <c r="I404" s="7"/>
    </row>
    <row r="405" spans="8:9" ht="14.25" customHeight="1" x14ac:dyDescent="0.25">
      <c r="H405" s="7"/>
      <c r="I405" s="7"/>
    </row>
    <row r="406" spans="8:9" ht="14.25" customHeight="1" x14ac:dyDescent="0.25">
      <c r="H406" s="7"/>
      <c r="I406" s="7"/>
    </row>
    <row r="407" spans="8:9" ht="14.25" customHeight="1" x14ac:dyDescent="0.25">
      <c r="H407" s="7"/>
      <c r="I407" s="7"/>
    </row>
    <row r="408" spans="8:9" ht="14.25" customHeight="1" x14ac:dyDescent="0.25">
      <c r="H408" s="7"/>
      <c r="I408" s="7"/>
    </row>
    <row r="409" spans="8:9" ht="14.25" customHeight="1" x14ac:dyDescent="0.25">
      <c r="H409" s="7"/>
      <c r="I409" s="7"/>
    </row>
    <row r="410" spans="8:9" ht="14.25" customHeight="1" x14ac:dyDescent="0.25">
      <c r="H410" s="7"/>
      <c r="I410" s="7"/>
    </row>
    <row r="411" spans="8:9" ht="14.25" customHeight="1" x14ac:dyDescent="0.25">
      <c r="H411" s="7"/>
      <c r="I411" s="7"/>
    </row>
    <row r="412" spans="8:9" ht="14.25" customHeight="1" x14ac:dyDescent="0.25">
      <c r="H412" s="7"/>
      <c r="I412" s="7"/>
    </row>
    <row r="413" spans="8:9" ht="14.25" customHeight="1" x14ac:dyDescent="0.25">
      <c r="H413" s="7"/>
      <c r="I413" s="7"/>
    </row>
    <row r="414" spans="8:9" ht="14.25" customHeight="1" x14ac:dyDescent="0.25">
      <c r="H414" s="7"/>
      <c r="I414" s="7"/>
    </row>
    <row r="415" spans="8:9" ht="14.25" customHeight="1" x14ac:dyDescent="0.25">
      <c r="H415" s="7"/>
      <c r="I415" s="7"/>
    </row>
    <row r="416" spans="8:9" ht="14.25" customHeight="1" x14ac:dyDescent="0.25">
      <c r="H416" s="7"/>
      <c r="I416" s="7"/>
    </row>
    <row r="417" spans="8:9" ht="14.25" customHeight="1" x14ac:dyDescent="0.25">
      <c r="H417" s="7"/>
      <c r="I417" s="7"/>
    </row>
    <row r="418" spans="8:9" ht="14.25" customHeight="1" x14ac:dyDescent="0.25">
      <c r="H418" s="7"/>
      <c r="I418" s="7"/>
    </row>
    <row r="419" spans="8:9" ht="14.25" customHeight="1" x14ac:dyDescent="0.25">
      <c r="H419" s="7"/>
      <c r="I419" s="7"/>
    </row>
    <row r="420" spans="8:9" ht="14.25" customHeight="1" x14ac:dyDescent="0.25">
      <c r="H420" s="7"/>
      <c r="I420" s="7"/>
    </row>
    <row r="421" spans="8:9" ht="14.25" customHeight="1" x14ac:dyDescent="0.25">
      <c r="H421" s="7"/>
      <c r="I421" s="7"/>
    </row>
    <row r="422" spans="8:9" ht="14.25" customHeight="1" x14ac:dyDescent="0.25">
      <c r="H422" s="7"/>
      <c r="I422" s="7"/>
    </row>
    <row r="423" spans="8:9" ht="14.25" customHeight="1" x14ac:dyDescent="0.25">
      <c r="H423" s="7"/>
      <c r="I423" s="7"/>
    </row>
    <row r="424" spans="8:9" ht="14.25" customHeight="1" x14ac:dyDescent="0.25">
      <c r="H424" s="7"/>
      <c r="I424" s="7"/>
    </row>
    <row r="425" spans="8:9" ht="14.25" customHeight="1" x14ac:dyDescent="0.25">
      <c r="H425" s="7"/>
      <c r="I425" s="7"/>
    </row>
    <row r="426" spans="8:9" ht="14.25" customHeight="1" x14ac:dyDescent="0.25">
      <c r="H426" s="7"/>
      <c r="I426" s="7"/>
    </row>
    <row r="427" spans="8:9" ht="14.25" customHeight="1" x14ac:dyDescent="0.25">
      <c r="H427" s="7"/>
      <c r="I427" s="7"/>
    </row>
    <row r="428" spans="8:9" ht="14.25" customHeight="1" x14ac:dyDescent="0.25">
      <c r="H428" s="7"/>
      <c r="I428" s="7"/>
    </row>
    <row r="429" spans="8:9" ht="14.25" customHeight="1" x14ac:dyDescent="0.25">
      <c r="H429" s="7"/>
      <c r="I429" s="7"/>
    </row>
    <row r="430" spans="8:9" ht="14.25" customHeight="1" x14ac:dyDescent="0.25">
      <c r="H430" s="7"/>
      <c r="I430" s="7"/>
    </row>
    <row r="431" spans="8:9" ht="14.25" customHeight="1" x14ac:dyDescent="0.25">
      <c r="H431" s="7"/>
      <c r="I431" s="7"/>
    </row>
    <row r="432" spans="8:9" ht="14.25" customHeight="1" x14ac:dyDescent="0.25">
      <c r="H432" s="7"/>
      <c r="I432" s="7"/>
    </row>
    <row r="433" spans="8:9" ht="14.25" customHeight="1" x14ac:dyDescent="0.25">
      <c r="H433" s="7"/>
      <c r="I433" s="7"/>
    </row>
    <row r="434" spans="8:9" ht="14.25" customHeight="1" x14ac:dyDescent="0.25">
      <c r="H434" s="7"/>
      <c r="I434" s="7"/>
    </row>
    <row r="435" spans="8:9" ht="14.25" customHeight="1" x14ac:dyDescent="0.25">
      <c r="H435" s="7"/>
      <c r="I435" s="7"/>
    </row>
    <row r="436" spans="8:9" ht="14.25" customHeight="1" x14ac:dyDescent="0.25">
      <c r="H436" s="7"/>
      <c r="I436" s="7"/>
    </row>
    <row r="437" spans="8:9" ht="14.25" customHeight="1" x14ac:dyDescent="0.25">
      <c r="H437" s="7"/>
      <c r="I437" s="7"/>
    </row>
    <row r="438" spans="8:9" ht="14.25" customHeight="1" x14ac:dyDescent="0.25">
      <c r="H438" s="7"/>
      <c r="I438" s="7"/>
    </row>
    <row r="439" spans="8:9" ht="14.25" customHeight="1" x14ac:dyDescent="0.25">
      <c r="H439" s="7"/>
      <c r="I439" s="7"/>
    </row>
    <row r="440" spans="8:9" ht="14.25" customHeight="1" x14ac:dyDescent="0.25">
      <c r="H440" s="7"/>
      <c r="I440" s="7"/>
    </row>
    <row r="441" spans="8:9" ht="14.25" customHeight="1" x14ac:dyDescent="0.25">
      <c r="H441" s="7"/>
      <c r="I441" s="7"/>
    </row>
    <row r="442" spans="8:9" ht="14.25" customHeight="1" x14ac:dyDescent="0.25">
      <c r="H442" s="7"/>
      <c r="I442" s="7"/>
    </row>
    <row r="443" spans="8:9" ht="14.25" customHeight="1" x14ac:dyDescent="0.25">
      <c r="H443" s="7"/>
      <c r="I443" s="7"/>
    </row>
    <row r="444" spans="8:9" ht="14.25" customHeight="1" x14ac:dyDescent="0.25">
      <c r="H444" s="7"/>
      <c r="I444" s="7"/>
    </row>
    <row r="445" spans="8:9" ht="14.25" customHeight="1" x14ac:dyDescent="0.25">
      <c r="H445" s="7"/>
      <c r="I445" s="7"/>
    </row>
    <row r="446" spans="8:9" ht="14.25" customHeight="1" x14ac:dyDescent="0.25">
      <c r="H446" s="7"/>
      <c r="I446" s="7"/>
    </row>
    <row r="447" spans="8:9" ht="14.25" customHeight="1" x14ac:dyDescent="0.25">
      <c r="H447" s="7"/>
      <c r="I447" s="7"/>
    </row>
    <row r="448" spans="8:9" ht="14.25" customHeight="1" x14ac:dyDescent="0.25">
      <c r="H448" s="7"/>
      <c r="I448" s="7"/>
    </row>
    <row r="449" spans="8:9" ht="14.25" customHeight="1" x14ac:dyDescent="0.25">
      <c r="H449" s="7"/>
      <c r="I449" s="7"/>
    </row>
    <row r="450" spans="8:9" ht="14.25" customHeight="1" x14ac:dyDescent="0.25">
      <c r="H450" s="7"/>
      <c r="I450" s="7"/>
    </row>
    <row r="451" spans="8:9" ht="14.25" customHeight="1" x14ac:dyDescent="0.25">
      <c r="H451" s="7"/>
      <c r="I451" s="7"/>
    </row>
    <row r="452" spans="8:9" ht="14.25" customHeight="1" x14ac:dyDescent="0.25">
      <c r="H452" s="7"/>
      <c r="I452" s="7"/>
    </row>
    <row r="453" spans="8:9" ht="14.25" customHeight="1" x14ac:dyDescent="0.25">
      <c r="H453" s="7"/>
      <c r="I453" s="7"/>
    </row>
    <row r="454" spans="8:9" ht="14.25" customHeight="1" x14ac:dyDescent="0.25">
      <c r="H454" s="7"/>
      <c r="I454" s="7"/>
    </row>
    <row r="455" spans="8:9" ht="14.25" customHeight="1" x14ac:dyDescent="0.25">
      <c r="H455" s="7"/>
      <c r="I455" s="7"/>
    </row>
    <row r="456" spans="8:9" ht="14.25" customHeight="1" x14ac:dyDescent="0.25">
      <c r="H456" s="7"/>
      <c r="I456" s="7"/>
    </row>
    <row r="457" spans="8:9" ht="14.25" customHeight="1" x14ac:dyDescent="0.25">
      <c r="H457" s="7"/>
      <c r="I457" s="7"/>
    </row>
    <row r="458" spans="8:9" ht="14.25" customHeight="1" x14ac:dyDescent="0.25">
      <c r="H458" s="7"/>
      <c r="I458" s="7"/>
    </row>
    <row r="459" spans="8:9" ht="14.25" customHeight="1" x14ac:dyDescent="0.25">
      <c r="H459" s="7"/>
      <c r="I459" s="7"/>
    </row>
    <row r="460" spans="8:9" ht="14.25" customHeight="1" x14ac:dyDescent="0.25">
      <c r="H460" s="7"/>
      <c r="I460" s="7"/>
    </row>
    <row r="461" spans="8:9" ht="14.25" customHeight="1" x14ac:dyDescent="0.25">
      <c r="H461" s="7"/>
      <c r="I461" s="7"/>
    </row>
    <row r="462" spans="8:9" ht="14.25" customHeight="1" x14ac:dyDescent="0.25">
      <c r="H462" s="7"/>
      <c r="I462" s="7"/>
    </row>
    <row r="463" spans="8:9" ht="14.25" customHeight="1" x14ac:dyDescent="0.25">
      <c r="H463" s="7"/>
      <c r="I463" s="7"/>
    </row>
    <row r="464" spans="8:9" ht="14.25" customHeight="1" x14ac:dyDescent="0.25">
      <c r="H464" s="7"/>
      <c r="I464" s="7"/>
    </row>
    <row r="465" spans="8:9" ht="14.25" customHeight="1" x14ac:dyDescent="0.25">
      <c r="H465" s="7"/>
      <c r="I465" s="7"/>
    </row>
    <row r="466" spans="8:9" ht="14.25" customHeight="1" x14ac:dyDescent="0.25">
      <c r="H466" s="7"/>
      <c r="I466" s="7"/>
    </row>
    <row r="467" spans="8:9" ht="14.25" customHeight="1" x14ac:dyDescent="0.25">
      <c r="H467" s="7"/>
      <c r="I467" s="7"/>
    </row>
    <row r="468" spans="8:9" ht="14.25" customHeight="1" x14ac:dyDescent="0.25">
      <c r="H468" s="7"/>
      <c r="I468" s="7"/>
    </row>
    <row r="469" spans="8:9" ht="14.25" customHeight="1" x14ac:dyDescent="0.25">
      <c r="H469" s="7"/>
      <c r="I469" s="7"/>
    </row>
    <row r="470" spans="8:9" ht="14.25" customHeight="1" x14ac:dyDescent="0.25">
      <c r="H470" s="7"/>
      <c r="I470" s="7"/>
    </row>
    <row r="471" spans="8:9" ht="14.25" customHeight="1" x14ac:dyDescent="0.25">
      <c r="H471" s="7"/>
      <c r="I471" s="7"/>
    </row>
    <row r="472" spans="8:9" ht="14.25" customHeight="1" x14ac:dyDescent="0.25">
      <c r="H472" s="7"/>
      <c r="I472" s="7"/>
    </row>
    <row r="473" spans="8:9" ht="14.25" customHeight="1" x14ac:dyDescent="0.25">
      <c r="H473" s="7"/>
      <c r="I473" s="7"/>
    </row>
    <row r="474" spans="8:9" ht="14.25" customHeight="1" x14ac:dyDescent="0.25">
      <c r="H474" s="7"/>
      <c r="I474" s="7"/>
    </row>
    <row r="475" spans="8:9" ht="14.25" customHeight="1" x14ac:dyDescent="0.25">
      <c r="H475" s="7"/>
      <c r="I475" s="7"/>
    </row>
    <row r="476" spans="8:9" ht="14.25" customHeight="1" x14ac:dyDescent="0.25">
      <c r="H476" s="7"/>
      <c r="I476" s="7"/>
    </row>
    <row r="477" spans="8:9" ht="14.25" customHeight="1" x14ac:dyDescent="0.25">
      <c r="H477" s="7"/>
      <c r="I477" s="7"/>
    </row>
    <row r="478" spans="8:9" ht="14.25" customHeight="1" x14ac:dyDescent="0.25">
      <c r="H478" s="7"/>
      <c r="I478" s="7"/>
    </row>
    <row r="479" spans="8:9" ht="14.25" customHeight="1" x14ac:dyDescent="0.25">
      <c r="H479" s="7"/>
      <c r="I479" s="7"/>
    </row>
    <row r="480" spans="8:9" ht="14.25" customHeight="1" x14ac:dyDescent="0.25">
      <c r="H480" s="7"/>
      <c r="I480" s="7"/>
    </row>
    <row r="481" spans="8:9" ht="14.25" customHeight="1" x14ac:dyDescent="0.25">
      <c r="H481" s="7"/>
      <c r="I481" s="7"/>
    </row>
    <row r="482" spans="8:9" ht="14.25" customHeight="1" x14ac:dyDescent="0.25">
      <c r="H482" s="7"/>
      <c r="I482" s="7"/>
    </row>
    <row r="483" spans="8:9" ht="14.25" customHeight="1" x14ac:dyDescent="0.25">
      <c r="H483" s="7"/>
      <c r="I483" s="7"/>
    </row>
    <row r="484" spans="8:9" ht="14.25" customHeight="1" x14ac:dyDescent="0.25">
      <c r="H484" s="7"/>
      <c r="I484" s="7"/>
    </row>
    <row r="485" spans="8:9" ht="14.25" customHeight="1" x14ac:dyDescent="0.25">
      <c r="H485" s="7"/>
      <c r="I485" s="7"/>
    </row>
    <row r="486" spans="8:9" ht="14.25" customHeight="1" x14ac:dyDescent="0.25">
      <c r="H486" s="7"/>
      <c r="I486" s="7"/>
    </row>
    <row r="487" spans="8:9" ht="14.25" customHeight="1" x14ac:dyDescent="0.25">
      <c r="H487" s="7"/>
      <c r="I487" s="7"/>
    </row>
    <row r="488" spans="8:9" ht="14.25" customHeight="1" x14ac:dyDescent="0.25">
      <c r="H488" s="7"/>
      <c r="I488" s="7"/>
    </row>
    <row r="489" spans="8:9" ht="14.25" customHeight="1" x14ac:dyDescent="0.25">
      <c r="H489" s="7"/>
      <c r="I489" s="7"/>
    </row>
    <row r="490" spans="8:9" ht="14.25" customHeight="1" x14ac:dyDescent="0.25">
      <c r="H490" s="7"/>
      <c r="I490" s="7"/>
    </row>
    <row r="491" spans="8:9" ht="14.25" customHeight="1" x14ac:dyDescent="0.25">
      <c r="H491" s="7"/>
      <c r="I491" s="7"/>
    </row>
    <row r="492" spans="8:9" ht="14.25" customHeight="1" x14ac:dyDescent="0.25">
      <c r="H492" s="7"/>
      <c r="I492" s="7"/>
    </row>
    <row r="493" spans="8:9" ht="14.25" customHeight="1" x14ac:dyDescent="0.25">
      <c r="H493" s="7"/>
      <c r="I493" s="7"/>
    </row>
    <row r="494" spans="8:9" ht="14.25" customHeight="1" x14ac:dyDescent="0.25">
      <c r="H494" s="7"/>
      <c r="I494" s="7"/>
    </row>
    <row r="495" spans="8:9" ht="14.25" customHeight="1" x14ac:dyDescent="0.25">
      <c r="H495" s="7"/>
      <c r="I495" s="7"/>
    </row>
    <row r="496" spans="8:9" ht="14.25" customHeight="1" x14ac:dyDescent="0.25">
      <c r="H496" s="7"/>
      <c r="I496" s="7"/>
    </row>
    <row r="497" spans="8:9" ht="14.25" customHeight="1" x14ac:dyDescent="0.25">
      <c r="H497" s="7"/>
      <c r="I497" s="7"/>
    </row>
    <row r="498" spans="8:9" ht="14.25" customHeight="1" x14ac:dyDescent="0.25">
      <c r="H498" s="7"/>
      <c r="I498" s="7"/>
    </row>
    <row r="499" spans="8:9" ht="14.25" customHeight="1" x14ac:dyDescent="0.25">
      <c r="H499" s="7"/>
      <c r="I499" s="7"/>
    </row>
    <row r="500" spans="8:9" ht="14.25" customHeight="1" x14ac:dyDescent="0.25">
      <c r="H500" s="7"/>
      <c r="I500" s="7"/>
    </row>
    <row r="501" spans="8:9" ht="14.25" customHeight="1" x14ac:dyDescent="0.25">
      <c r="H501" s="7"/>
      <c r="I501" s="7"/>
    </row>
    <row r="502" spans="8:9" ht="14.25" customHeight="1" x14ac:dyDescent="0.25">
      <c r="H502" s="7"/>
      <c r="I502" s="7"/>
    </row>
    <row r="503" spans="8:9" ht="14.25" customHeight="1" x14ac:dyDescent="0.25">
      <c r="H503" s="7"/>
      <c r="I503" s="7"/>
    </row>
    <row r="504" spans="8:9" ht="14.25" customHeight="1" x14ac:dyDescent="0.25">
      <c r="H504" s="7"/>
      <c r="I504" s="7"/>
    </row>
    <row r="505" spans="8:9" ht="14.25" customHeight="1" x14ac:dyDescent="0.25">
      <c r="H505" s="7"/>
      <c r="I505" s="7"/>
    </row>
    <row r="506" spans="8:9" ht="14.25" customHeight="1" x14ac:dyDescent="0.25">
      <c r="H506" s="7"/>
      <c r="I506" s="7"/>
    </row>
    <row r="507" spans="8:9" ht="14.25" customHeight="1" x14ac:dyDescent="0.25">
      <c r="H507" s="7"/>
      <c r="I507" s="7"/>
    </row>
    <row r="508" spans="8:9" ht="14.25" customHeight="1" x14ac:dyDescent="0.25">
      <c r="H508" s="7"/>
      <c r="I508" s="7"/>
    </row>
    <row r="509" spans="8:9" ht="14.25" customHeight="1" x14ac:dyDescent="0.25">
      <c r="H509" s="7"/>
      <c r="I509" s="7"/>
    </row>
    <row r="510" spans="8:9" ht="14.25" customHeight="1" x14ac:dyDescent="0.25">
      <c r="H510" s="7"/>
      <c r="I510" s="7"/>
    </row>
    <row r="511" spans="8:9" ht="14.25" customHeight="1" x14ac:dyDescent="0.25">
      <c r="H511" s="7"/>
      <c r="I511" s="7"/>
    </row>
    <row r="512" spans="8:9" ht="14.25" customHeight="1" x14ac:dyDescent="0.25">
      <c r="H512" s="7"/>
      <c r="I512" s="7"/>
    </row>
    <row r="513" spans="8:9" ht="14.25" customHeight="1" x14ac:dyDescent="0.25">
      <c r="H513" s="7"/>
      <c r="I513" s="7"/>
    </row>
    <row r="514" spans="8:9" ht="14.25" customHeight="1" x14ac:dyDescent="0.25">
      <c r="H514" s="7"/>
      <c r="I514" s="7"/>
    </row>
    <row r="515" spans="8:9" ht="14.25" customHeight="1" x14ac:dyDescent="0.25">
      <c r="H515" s="7"/>
      <c r="I515" s="7"/>
    </row>
    <row r="516" spans="8:9" ht="14.25" customHeight="1" x14ac:dyDescent="0.25">
      <c r="H516" s="7"/>
      <c r="I516" s="7"/>
    </row>
    <row r="517" spans="8:9" ht="14.25" customHeight="1" x14ac:dyDescent="0.25">
      <c r="H517" s="7"/>
      <c r="I517" s="7"/>
    </row>
    <row r="518" spans="8:9" ht="14.25" customHeight="1" x14ac:dyDescent="0.25">
      <c r="H518" s="7"/>
      <c r="I518" s="7"/>
    </row>
    <row r="519" spans="8:9" ht="14.25" customHeight="1" x14ac:dyDescent="0.25">
      <c r="H519" s="7"/>
      <c r="I519" s="7"/>
    </row>
    <row r="520" spans="8:9" ht="14.25" customHeight="1" x14ac:dyDescent="0.25">
      <c r="H520" s="7"/>
      <c r="I520" s="7"/>
    </row>
    <row r="521" spans="8:9" ht="14.25" customHeight="1" x14ac:dyDescent="0.25">
      <c r="H521" s="7"/>
      <c r="I521" s="7"/>
    </row>
    <row r="522" spans="8:9" ht="14.25" customHeight="1" x14ac:dyDescent="0.25">
      <c r="H522" s="7"/>
      <c r="I522" s="7"/>
    </row>
    <row r="523" spans="8:9" ht="14.25" customHeight="1" x14ac:dyDescent="0.25">
      <c r="H523" s="7"/>
      <c r="I523" s="7"/>
    </row>
    <row r="524" spans="8:9" ht="14.25" customHeight="1" x14ac:dyDescent="0.25">
      <c r="H524" s="7"/>
      <c r="I524" s="7"/>
    </row>
    <row r="525" spans="8:9" ht="14.25" customHeight="1" x14ac:dyDescent="0.25">
      <c r="H525" s="7"/>
      <c r="I525" s="7"/>
    </row>
    <row r="526" spans="8:9" ht="14.25" customHeight="1" x14ac:dyDescent="0.25">
      <c r="H526" s="7"/>
      <c r="I526" s="7"/>
    </row>
    <row r="527" spans="8:9" ht="14.25" customHeight="1" x14ac:dyDescent="0.25">
      <c r="H527" s="7"/>
      <c r="I527" s="7"/>
    </row>
    <row r="528" spans="8:9" ht="14.25" customHeight="1" x14ac:dyDescent="0.25">
      <c r="H528" s="7"/>
      <c r="I528" s="7"/>
    </row>
    <row r="529" spans="8:9" ht="14.25" customHeight="1" x14ac:dyDescent="0.25">
      <c r="H529" s="7"/>
      <c r="I529" s="7"/>
    </row>
    <row r="530" spans="8:9" ht="14.25" customHeight="1" x14ac:dyDescent="0.25">
      <c r="H530" s="7"/>
      <c r="I530" s="7"/>
    </row>
    <row r="531" spans="8:9" ht="14.25" customHeight="1" x14ac:dyDescent="0.25">
      <c r="H531" s="7"/>
      <c r="I531" s="7"/>
    </row>
    <row r="532" spans="8:9" ht="14.25" customHeight="1" x14ac:dyDescent="0.25">
      <c r="H532" s="7"/>
      <c r="I532" s="7"/>
    </row>
    <row r="533" spans="8:9" ht="14.25" customHeight="1" x14ac:dyDescent="0.25">
      <c r="H533" s="7"/>
      <c r="I533" s="7"/>
    </row>
    <row r="534" spans="8:9" ht="14.25" customHeight="1" x14ac:dyDescent="0.25">
      <c r="H534" s="7"/>
      <c r="I534" s="7"/>
    </row>
    <row r="535" spans="8:9" ht="14.25" customHeight="1" x14ac:dyDescent="0.25">
      <c r="H535" s="7"/>
      <c r="I535" s="7"/>
    </row>
    <row r="536" spans="8:9" ht="14.25" customHeight="1" x14ac:dyDescent="0.25">
      <c r="H536" s="7"/>
      <c r="I536" s="7"/>
    </row>
    <row r="537" spans="8:9" ht="14.25" customHeight="1" x14ac:dyDescent="0.25">
      <c r="H537" s="7"/>
      <c r="I537" s="7"/>
    </row>
    <row r="538" spans="8:9" ht="14.25" customHeight="1" x14ac:dyDescent="0.25">
      <c r="H538" s="7"/>
      <c r="I538" s="7"/>
    </row>
    <row r="539" spans="8:9" ht="14.25" customHeight="1" x14ac:dyDescent="0.25">
      <c r="H539" s="7"/>
      <c r="I539" s="7"/>
    </row>
    <row r="540" spans="8:9" ht="14.25" customHeight="1" x14ac:dyDescent="0.25">
      <c r="H540" s="7"/>
      <c r="I540" s="7"/>
    </row>
    <row r="541" spans="8:9" ht="14.25" customHeight="1" x14ac:dyDescent="0.25">
      <c r="H541" s="7"/>
      <c r="I541" s="7"/>
    </row>
    <row r="542" spans="8:9" ht="14.25" customHeight="1" x14ac:dyDescent="0.25">
      <c r="H542" s="7"/>
      <c r="I542" s="7"/>
    </row>
    <row r="543" spans="8:9" ht="14.25" customHeight="1" x14ac:dyDescent="0.25">
      <c r="H543" s="7"/>
      <c r="I543" s="7"/>
    </row>
    <row r="544" spans="8:9" ht="14.25" customHeight="1" x14ac:dyDescent="0.25">
      <c r="H544" s="7"/>
      <c r="I544" s="7"/>
    </row>
    <row r="545" spans="8:9" ht="14.25" customHeight="1" x14ac:dyDescent="0.25">
      <c r="H545" s="7"/>
      <c r="I545" s="7"/>
    </row>
    <row r="546" spans="8:9" ht="14.25" customHeight="1" x14ac:dyDescent="0.25">
      <c r="H546" s="7"/>
      <c r="I546" s="7"/>
    </row>
    <row r="547" spans="8:9" ht="14.25" customHeight="1" x14ac:dyDescent="0.25">
      <c r="H547" s="7"/>
      <c r="I547" s="7"/>
    </row>
    <row r="548" spans="8:9" ht="14.25" customHeight="1" x14ac:dyDescent="0.25">
      <c r="H548" s="7"/>
      <c r="I548" s="7"/>
    </row>
    <row r="549" spans="8:9" ht="14.25" customHeight="1" x14ac:dyDescent="0.25">
      <c r="H549" s="7"/>
      <c r="I549" s="7"/>
    </row>
    <row r="550" spans="8:9" ht="14.25" customHeight="1" x14ac:dyDescent="0.25">
      <c r="H550" s="7"/>
      <c r="I550" s="7"/>
    </row>
    <row r="551" spans="8:9" ht="14.25" customHeight="1" x14ac:dyDescent="0.25">
      <c r="H551" s="7"/>
      <c r="I551" s="7"/>
    </row>
    <row r="552" spans="8:9" ht="14.25" customHeight="1" x14ac:dyDescent="0.25">
      <c r="H552" s="7"/>
      <c r="I552" s="7"/>
    </row>
    <row r="553" spans="8:9" ht="14.25" customHeight="1" x14ac:dyDescent="0.25">
      <c r="H553" s="7"/>
      <c r="I553" s="7"/>
    </row>
    <row r="554" spans="8:9" ht="14.25" customHeight="1" x14ac:dyDescent="0.25">
      <c r="H554" s="7"/>
      <c r="I554" s="7"/>
    </row>
    <row r="555" spans="8:9" ht="14.25" customHeight="1" x14ac:dyDescent="0.25">
      <c r="H555" s="7"/>
      <c r="I555" s="7"/>
    </row>
    <row r="556" spans="8:9" ht="14.25" customHeight="1" x14ac:dyDescent="0.25">
      <c r="H556" s="7"/>
      <c r="I556" s="7"/>
    </row>
    <row r="557" spans="8:9" ht="14.25" customHeight="1" x14ac:dyDescent="0.25">
      <c r="H557" s="7"/>
      <c r="I557" s="7"/>
    </row>
    <row r="558" spans="8:9" ht="14.25" customHeight="1" x14ac:dyDescent="0.25">
      <c r="H558" s="7"/>
      <c r="I558" s="7"/>
    </row>
    <row r="559" spans="8:9" ht="14.25" customHeight="1" x14ac:dyDescent="0.25">
      <c r="H559" s="7"/>
      <c r="I559" s="7"/>
    </row>
    <row r="560" spans="8:9" ht="14.25" customHeight="1" x14ac:dyDescent="0.25">
      <c r="H560" s="7"/>
      <c r="I560" s="7"/>
    </row>
    <row r="561" spans="8:9" ht="14.25" customHeight="1" x14ac:dyDescent="0.25">
      <c r="H561" s="7"/>
      <c r="I561" s="7"/>
    </row>
    <row r="562" spans="8:9" ht="14.25" customHeight="1" x14ac:dyDescent="0.25">
      <c r="H562" s="7"/>
      <c r="I562" s="7"/>
    </row>
    <row r="563" spans="8:9" ht="14.25" customHeight="1" x14ac:dyDescent="0.25">
      <c r="H563" s="7"/>
      <c r="I563" s="7"/>
    </row>
    <row r="564" spans="8:9" ht="14.25" customHeight="1" x14ac:dyDescent="0.25">
      <c r="H564" s="7"/>
      <c r="I564" s="7"/>
    </row>
    <row r="565" spans="8:9" ht="14.25" customHeight="1" x14ac:dyDescent="0.25">
      <c r="H565" s="7"/>
      <c r="I565" s="7"/>
    </row>
    <row r="566" spans="8:9" ht="14.25" customHeight="1" x14ac:dyDescent="0.25">
      <c r="H566" s="7"/>
      <c r="I566" s="7"/>
    </row>
    <row r="567" spans="8:9" ht="14.25" customHeight="1" x14ac:dyDescent="0.25">
      <c r="H567" s="7"/>
      <c r="I567" s="7"/>
    </row>
    <row r="568" spans="8:9" ht="14.25" customHeight="1" x14ac:dyDescent="0.25">
      <c r="H568" s="7"/>
      <c r="I568" s="7"/>
    </row>
    <row r="569" spans="8:9" ht="14.25" customHeight="1" x14ac:dyDescent="0.25">
      <c r="H569" s="7"/>
      <c r="I569" s="7"/>
    </row>
    <row r="570" spans="8:9" ht="14.25" customHeight="1" x14ac:dyDescent="0.25">
      <c r="H570" s="7"/>
      <c r="I570" s="7"/>
    </row>
    <row r="571" spans="8:9" ht="14.25" customHeight="1" x14ac:dyDescent="0.25">
      <c r="H571" s="7"/>
      <c r="I571" s="7"/>
    </row>
    <row r="572" spans="8:9" ht="14.25" customHeight="1" x14ac:dyDescent="0.25">
      <c r="H572" s="7"/>
      <c r="I572" s="7"/>
    </row>
    <row r="573" spans="8:9" ht="14.25" customHeight="1" x14ac:dyDescent="0.25">
      <c r="H573" s="7"/>
      <c r="I573" s="7"/>
    </row>
    <row r="574" spans="8:9" ht="14.25" customHeight="1" x14ac:dyDescent="0.25">
      <c r="H574" s="7"/>
      <c r="I574" s="7"/>
    </row>
    <row r="575" spans="8:9" ht="14.25" customHeight="1" x14ac:dyDescent="0.25">
      <c r="H575" s="7"/>
      <c r="I575" s="7"/>
    </row>
    <row r="576" spans="8:9" ht="14.25" customHeight="1" x14ac:dyDescent="0.25">
      <c r="H576" s="7"/>
      <c r="I576" s="7"/>
    </row>
    <row r="577" spans="8:9" ht="14.25" customHeight="1" x14ac:dyDescent="0.25">
      <c r="H577" s="7"/>
      <c r="I577" s="7"/>
    </row>
    <row r="578" spans="8:9" ht="14.25" customHeight="1" x14ac:dyDescent="0.25">
      <c r="H578" s="7"/>
      <c r="I578" s="7"/>
    </row>
    <row r="579" spans="8:9" ht="14.25" customHeight="1" x14ac:dyDescent="0.25">
      <c r="H579" s="7"/>
      <c r="I579" s="7"/>
    </row>
    <row r="580" spans="8:9" ht="14.25" customHeight="1" x14ac:dyDescent="0.25">
      <c r="H580" s="7"/>
      <c r="I580" s="7"/>
    </row>
    <row r="581" spans="8:9" ht="14.25" customHeight="1" x14ac:dyDescent="0.25">
      <c r="H581" s="7"/>
      <c r="I581" s="7"/>
    </row>
    <row r="582" spans="8:9" ht="14.25" customHeight="1" x14ac:dyDescent="0.25">
      <c r="H582" s="7"/>
      <c r="I582" s="7"/>
    </row>
    <row r="583" spans="8:9" ht="14.25" customHeight="1" x14ac:dyDescent="0.25">
      <c r="H583" s="7"/>
      <c r="I583" s="7"/>
    </row>
    <row r="584" spans="8:9" ht="14.25" customHeight="1" x14ac:dyDescent="0.25">
      <c r="H584" s="7"/>
      <c r="I584" s="7"/>
    </row>
    <row r="585" spans="8:9" ht="14.25" customHeight="1" x14ac:dyDescent="0.25">
      <c r="H585" s="7"/>
      <c r="I585" s="7"/>
    </row>
    <row r="586" spans="8:9" ht="14.25" customHeight="1" x14ac:dyDescent="0.25">
      <c r="H586" s="7"/>
      <c r="I586" s="7"/>
    </row>
    <row r="587" spans="8:9" ht="14.25" customHeight="1" x14ac:dyDescent="0.25">
      <c r="H587" s="7"/>
      <c r="I587" s="7"/>
    </row>
    <row r="588" spans="8:9" ht="14.25" customHeight="1" x14ac:dyDescent="0.25">
      <c r="H588" s="7"/>
      <c r="I588" s="7"/>
    </row>
    <row r="589" spans="8:9" ht="14.25" customHeight="1" x14ac:dyDescent="0.25">
      <c r="H589" s="7"/>
      <c r="I589" s="7"/>
    </row>
    <row r="590" spans="8:9" ht="14.25" customHeight="1" x14ac:dyDescent="0.25">
      <c r="H590" s="7"/>
      <c r="I590" s="7"/>
    </row>
    <row r="591" spans="8:9" ht="14.25" customHeight="1" x14ac:dyDescent="0.25">
      <c r="H591" s="7"/>
      <c r="I591" s="7"/>
    </row>
    <row r="592" spans="8:9" ht="14.25" customHeight="1" x14ac:dyDescent="0.25">
      <c r="H592" s="7"/>
      <c r="I592" s="7"/>
    </row>
    <row r="593" spans="8:9" ht="14.25" customHeight="1" x14ac:dyDescent="0.25">
      <c r="H593" s="7"/>
      <c r="I593" s="7"/>
    </row>
    <row r="594" spans="8:9" ht="14.25" customHeight="1" x14ac:dyDescent="0.25">
      <c r="H594" s="7"/>
      <c r="I594" s="7"/>
    </row>
    <row r="595" spans="8:9" ht="14.25" customHeight="1" x14ac:dyDescent="0.25">
      <c r="H595" s="7"/>
      <c r="I595" s="7"/>
    </row>
    <row r="596" spans="8:9" ht="14.25" customHeight="1" x14ac:dyDescent="0.25">
      <c r="H596" s="7"/>
      <c r="I596" s="7"/>
    </row>
    <row r="597" spans="8:9" ht="14.25" customHeight="1" x14ac:dyDescent="0.25">
      <c r="H597" s="7"/>
      <c r="I597" s="7"/>
    </row>
    <row r="598" spans="8:9" ht="14.25" customHeight="1" x14ac:dyDescent="0.25">
      <c r="H598" s="7"/>
      <c r="I598" s="7"/>
    </row>
    <row r="599" spans="8:9" ht="14.25" customHeight="1" x14ac:dyDescent="0.25">
      <c r="H599" s="7"/>
      <c r="I599" s="7"/>
    </row>
    <row r="600" spans="8:9" ht="14.25" customHeight="1" x14ac:dyDescent="0.25">
      <c r="H600" s="7"/>
      <c r="I600" s="7"/>
    </row>
    <row r="601" spans="8:9" ht="14.25" customHeight="1" x14ac:dyDescent="0.25">
      <c r="H601" s="7"/>
      <c r="I601" s="7"/>
    </row>
    <row r="602" spans="8:9" ht="14.25" customHeight="1" x14ac:dyDescent="0.25">
      <c r="H602" s="7"/>
      <c r="I602" s="7"/>
    </row>
    <row r="603" spans="8:9" ht="14.25" customHeight="1" x14ac:dyDescent="0.25">
      <c r="H603" s="7"/>
      <c r="I603" s="7"/>
    </row>
    <row r="604" spans="8:9" ht="14.25" customHeight="1" x14ac:dyDescent="0.25">
      <c r="H604" s="7"/>
      <c r="I604" s="7"/>
    </row>
    <row r="605" spans="8:9" ht="14.25" customHeight="1" x14ac:dyDescent="0.25">
      <c r="H605" s="7"/>
      <c r="I605" s="7"/>
    </row>
    <row r="606" spans="8:9" ht="14.25" customHeight="1" x14ac:dyDescent="0.25">
      <c r="H606" s="7"/>
      <c r="I606" s="7"/>
    </row>
    <row r="607" spans="8:9" ht="14.25" customHeight="1" x14ac:dyDescent="0.25">
      <c r="H607" s="7"/>
      <c r="I607" s="7"/>
    </row>
    <row r="608" spans="8:9" ht="14.25" customHeight="1" x14ac:dyDescent="0.25">
      <c r="H608" s="7"/>
      <c r="I608" s="7"/>
    </row>
    <row r="609" spans="8:9" ht="14.25" customHeight="1" x14ac:dyDescent="0.25">
      <c r="H609" s="7"/>
      <c r="I609" s="7"/>
    </row>
    <row r="610" spans="8:9" ht="14.25" customHeight="1" x14ac:dyDescent="0.25">
      <c r="H610" s="7"/>
      <c r="I610" s="7"/>
    </row>
    <row r="611" spans="8:9" ht="14.25" customHeight="1" x14ac:dyDescent="0.25">
      <c r="H611" s="7"/>
      <c r="I611" s="7"/>
    </row>
    <row r="612" spans="8:9" ht="14.25" customHeight="1" x14ac:dyDescent="0.25">
      <c r="H612" s="7"/>
      <c r="I612" s="7"/>
    </row>
    <row r="613" spans="8:9" ht="14.25" customHeight="1" x14ac:dyDescent="0.25">
      <c r="H613" s="7"/>
      <c r="I613" s="7"/>
    </row>
    <row r="614" spans="8:9" ht="14.25" customHeight="1" x14ac:dyDescent="0.25">
      <c r="H614" s="7"/>
      <c r="I614" s="7"/>
    </row>
    <row r="615" spans="8:9" ht="14.25" customHeight="1" x14ac:dyDescent="0.25">
      <c r="H615" s="7"/>
      <c r="I615" s="7"/>
    </row>
    <row r="616" spans="8:9" ht="14.25" customHeight="1" x14ac:dyDescent="0.25">
      <c r="H616" s="7"/>
      <c r="I616" s="7"/>
    </row>
    <row r="617" spans="8:9" ht="14.25" customHeight="1" x14ac:dyDescent="0.25">
      <c r="H617" s="7"/>
      <c r="I617" s="7"/>
    </row>
    <row r="618" spans="8:9" ht="14.25" customHeight="1" x14ac:dyDescent="0.25">
      <c r="H618" s="7"/>
      <c r="I618" s="7"/>
    </row>
    <row r="619" spans="8:9" ht="14.25" customHeight="1" x14ac:dyDescent="0.25">
      <c r="H619" s="7"/>
      <c r="I619" s="7"/>
    </row>
    <row r="620" spans="8:9" ht="14.25" customHeight="1" x14ac:dyDescent="0.25">
      <c r="H620" s="7"/>
      <c r="I620" s="7"/>
    </row>
    <row r="621" spans="8:9" ht="14.25" customHeight="1" x14ac:dyDescent="0.25">
      <c r="H621" s="7"/>
      <c r="I621" s="7"/>
    </row>
    <row r="622" spans="8:9" ht="14.25" customHeight="1" x14ac:dyDescent="0.25">
      <c r="H622" s="7"/>
      <c r="I622" s="7"/>
    </row>
    <row r="623" spans="8:9" ht="14.25" customHeight="1" x14ac:dyDescent="0.25">
      <c r="H623" s="7"/>
      <c r="I623" s="7"/>
    </row>
    <row r="624" spans="8:9" ht="14.25" customHeight="1" x14ac:dyDescent="0.25">
      <c r="H624" s="7"/>
      <c r="I624" s="7"/>
    </row>
    <row r="625" spans="8:9" ht="14.25" customHeight="1" x14ac:dyDescent="0.25">
      <c r="H625" s="7"/>
      <c r="I625" s="7"/>
    </row>
    <row r="626" spans="8:9" ht="14.25" customHeight="1" x14ac:dyDescent="0.25">
      <c r="H626" s="7"/>
      <c r="I626" s="7"/>
    </row>
    <row r="627" spans="8:9" ht="14.25" customHeight="1" x14ac:dyDescent="0.25">
      <c r="H627" s="7"/>
      <c r="I627" s="7"/>
    </row>
    <row r="628" spans="8:9" ht="14.25" customHeight="1" x14ac:dyDescent="0.25">
      <c r="H628" s="7"/>
      <c r="I628" s="7"/>
    </row>
    <row r="629" spans="8:9" ht="14.25" customHeight="1" x14ac:dyDescent="0.25">
      <c r="H629" s="7"/>
      <c r="I629" s="7"/>
    </row>
    <row r="630" spans="8:9" ht="14.25" customHeight="1" x14ac:dyDescent="0.25">
      <c r="H630" s="7"/>
      <c r="I630" s="7"/>
    </row>
    <row r="631" spans="8:9" ht="14.25" customHeight="1" x14ac:dyDescent="0.25">
      <c r="H631" s="7"/>
      <c r="I631" s="7"/>
    </row>
    <row r="632" spans="8:9" ht="14.25" customHeight="1" x14ac:dyDescent="0.25">
      <c r="H632" s="7"/>
      <c r="I632" s="7"/>
    </row>
    <row r="633" spans="8:9" ht="14.25" customHeight="1" x14ac:dyDescent="0.25">
      <c r="H633" s="7"/>
      <c r="I633" s="7"/>
    </row>
    <row r="634" spans="8:9" ht="14.25" customHeight="1" x14ac:dyDescent="0.25">
      <c r="H634" s="7"/>
      <c r="I634" s="7"/>
    </row>
    <row r="635" spans="8:9" ht="14.25" customHeight="1" x14ac:dyDescent="0.25">
      <c r="H635" s="7"/>
      <c r="I635" s="7"/>
    </row>
    <row r="636" spans="8:9" ht="14.25" customHeight="1" x14ac:dyDescent="0.25">
      <c r="H636" s="7"/>
      <c r="I636" s="7"/>
    </row>
    <row r="637" spans="8:9" ht="14.25" customHeight="1" x14ac:dyDescent="0.25">
      <c r="H637" s="7"/>
      <c r="I637" s="7"/>
    </row>
    <row r="638" spans="8:9" ht="14.25" customHeight="1" x14ac:dyDescent="0.25">
      <c r="H638" s="7"/>
      <c r="I638" s="7"/>
    </row>
    <row r="639" spans="8:9" ht="14.25" customHeight="1" x14ac:dyDescent="0.25">
      <c r="H639" s="7"/>
      <c r="I639" s="7"/>
    </row>
    <row r="640" spans="8:9" ht="14.25" customHeight="1" x14ac:dyDescent="0.25">
      <c r="H640" s="7"/>
      <c r="I640" s="7"/>
    </row>
    <row r="641" spans="8:9" ht="14.25" customHeight="1" x14ac:dyDescent="0.25">
      <c r="H641" s="7"/>
      <c r="I641" s="7"/>
    </row>
    <row r="642" spans="8:9" ht="14.25" customHeight="1" x14ac:dyDescent="0.25">
      <c r="H642" s="7"/>
      <c r="I642" s="7"/>
    </row>
    <row r="643" spans="8:9" ht="14.25" customHeight="1" x14ac:dyDescent="0.25">
      <c r="H643" s="7"/>
      <c r="I643" s="7"/>
    </row>
    <row r="644" spans="8:9" ht="14.25" customHeight="1" x14ac:dyDescent="0.25">
      <c r="H644" s="7"/>
      <c r="I644" s="7"/>
    </row>
    <row r="645" spans="8:9" ht="14.25" customHeight="1" x14ac:dyDescent="0.25">
      <c r="H645" s="7"/>
      <c r="I645" s="7"/>
    </row>
    <row r="646" spans="8:9" ht="14.25" customHeight="1" x14ac:dyDescent="0.25">
      <c r="H646" s="7"/>
      <c r="I646" s="7"/>
    </row>
    <row r="647" spans="8:9" ht="14.25" customHeight="1" x14ac:dyDescent="0.25">
      <c r="H647" s="7"/>
      <c r="I647" s="7"/>
    </row>
    <row r="648" spans="8:9" ht="14.25" customHeight="1" x14ac:dyDescent="0.25">
      <c r="H648" s="7"/>
      <c r="I648" s="7"/>
    </row>
    <row r="649" spans="8:9" ht="14.25" customHeight="1" x14ac:dyDescent="0.25">
      <c r="H649" s="7"/>
      <c r="I649" s="7"/>
    </row>
    <row r="650" spans="8:9" ht="14.25" customHeight="1" x14ac:dyDescent="0.25">
      <c r="H650" s="7"/>
      <c r="I650" s="7"/>
    </row>
    <row r="651" spans="8:9" ht="14.25" customHeight="1" x14ac:dyDescent="0.25">
      <c r="H651" s="7"/>
      <c r="I651" s="7"/>
    </row>
    <row r="652" spans="8:9" ht="14.25" customHeight="1" x14ac:dyDescent="0.25">
      <c r="H652" s="7"/>
      <c r="I652" s="7"/>
    </row>
    <row r="653" spans="8:9" ht="14.25" customHeight="1" x14ac:dyDescent="0.25">
      <c r="H653" s="7"/>
      <c r="I653" s="7"/>
    </row>
    <row r="654" spans="8:9" ht="14.25" customHeight="1" x14ac:dyDescent="0.25">
      <c r="H654" s="7"/>
      <c r="I654" s="7"/>
    </row>
    <row r="655" spans="8:9" ht="14.25" customHeight="1" x14ac:dyDescent="0.25">
      <c r="H655" s="7"/>
      <c r="I655" s="7"/>
    </row>
    <row r="656" spans="8:9" ht="14.25" customHeight="1" x14ac:dyDescent="0.25">
      <c r="H656" s="7"/>
      <c r="I656" s="7"/>
    </row>
    <row r="657" spans="8:9" ht="14.25" customHeight="1" x14ac:dyDescent="0.25">
      <c r="H657" s="7"/>
      <c r="I657" s="7"/>
    </row>
    <row r="658" spans="8:9" ht="14.25" customHeight="1" x14ac:dyDescent="0.25">
      <c r="H658" s="7"/>
      <c r="I658" s="7"/>
    </row>
    <row r="659" spans="8:9" ht="14.25" customHeight="1" x14ac:dyDescent="0.25">
      <c r="H659" s="7"/>
      <c r="I659" s="7"/>
    </row>
    <row r="660" spans="8:9" ht="14.25" customHeight="1" x14ac:dyDescent="0.25">
      <c r="H660" s="7"/>
      <c r="I660" s="7"/>
    </row>
    <row r="661" spans="8:9" ht="14.25" customHeight="1" x14ac:dyDescent="0.25">
      <c r="H661" s="7"/>
      <c r="I661" s="7"/>
    </row>
    <row r="662" spans="8:9" ht="14.25" customHeight="1" x14ac:dyDescent="0.25">
      <c r="H662" s="7"/>
      <c r="I662" s="7"/>
    </row>
    <row r="663" spans="8:9" ht="14.25" customHeight="1" x14ac:dyDescent="0.25">
      <c r="H663" s="7"/>
      <c r="I663" s="7"/>
    </row>
    <row r="664" spans="8:9" ht="14.25" customHeight="1" x14ac:dyDescent="0.25">
      <c r="H664" s="7"/>
      <c r="I664" s="7"/>
    </row>
    <row r="665" spans="8:9" ht="14.25" customHeight="1" x14ac:dyDescent="0.25">
      <c r="H665" s="7"/>
      <c r="I665" s="7"/>
    </row>
    <row r="666" spans="8:9" ht="14.25" customHeight="1" x14ac:dyDescent="0.25">
      <c r="H666" s="7"/>
      <c r="I666" s="7"/>
    </row>
    <row r="667" spans="8:9" ht="14.25" customHeight="1" x14ac:dyDescent="0.25">
      <c r="H667" s="7"/>
      <c r="I667" s="7"/>
    </row>
    <row r="668" spans="8:9" ht="14.25" customHeight="1" x14ac:dyDescent="0.25">
      <c r="H668" s="7"/>
      <c r="I668" s="7"/>
    </row>
    <row r="669" spans="8:9" ht="14.25" customHeight="1" x14ac:dyDescent="0.25">
      <c r="H669" s="7"/>
      <c r="I669" s="7"/>
    </row>
    <row r="670" spans="8:9" ht="14.25" customHeight="1" x14ac:dyDescent="0.25">
      <c r="H670" s="7"/>
      <c r="I670" s="7"/>
    </row>
    <row r="671" spans="8:9" ht="14.25" customHeight="1" x14ac:dyDescent="0.25">
      <c r="H671" s="7"/>
      <c r="I671" s="7"/>
    </row>
    <row r="672" spans="8:9" ht="14.25" customHeight="1" x14ac:dyDescent="0.25">
      <c r="H672" s="7"/>
      <c r="I672" s="7"/>
    </row>
    <row r="673" spans="8:9" ht="14.25" customHeight="1" x14ac:dyDescent="0.25">
      <c r="H673" s="7"/>
      <c r="I673" s="7"/>
    </row>
    <row r="674" spans="8:9" ht="14.25" customHeight="1" x14ac:dyDescent="0.25">
      <c r="H674" s="7"/>
      <c r="I674" s="7"/>
    </row>
    <row r="675" spans="8:9" ht="14.25" customHeight="1" x14ac:dyDescent="0.25">
      <c r="H675" s="7"/>
      <c r="I675" s="7"/>
    </row>
    <row r="676" spans="8:9" ht="14.25" customHeight="1" x14ac:dyDescent="0.25">
      <c r="H676" s="7"/>
      <c r="I676" s="7"/>
    </row>
    <row r="677" spans="8:9" ht="14.25" customHeight="1" x14ac:dyDescent="0.25">
      <c r="H677" s="7"/>
      <c r="I677" s="7"/>
    </row>
    <row r="678" spans="8:9" ht="14.25" customHeight="1" x14ac:dyDescent="0.25">
      <c r="H678" s="7"/>
      <c r="I678" s="7"/>
    </row>
    <row r="679" spans="8:9" ht="14.25" customHeight="1" x14ac:dyDescent="0.25">
      <c r="H679" s="7"/>
      <c r="I679" s="7"/>
    </row>
    <row r="680" spans="8:9" ht="14.25" customHeight="1" x14ac:dyDescent="0.25">
      <c r="H680" s="7"/>
      <c r="I680" s="7"/>
    </row>
    <row r="681" spans="8:9" ht="14.25" customHeight="1" x14ac:dyDescent="0.25">
      <c r="H681" s="7"/>
      <c r="I681" s="7"/>
    </row>
    <row r="682" spans="8:9" ht="14.25" customHeight="1" x14ac:dyDescent="0.25">
      <c r="H682" s="7"/>
      <c r="I682" s="7"/>
    </row>
    <row r="683" spans="8:9" ht="14.25" customHeight="1" x14ac:dyDescent="0.25">
      <c r="H683" s="7"/>
      <c r="I683" s="7"/>
    </row>
    <row r="684" spans="8:9" ht="14.25" customHeight="1" x14ac:dyDescent="0.25">
      <c r="H684" s="7"/>
      <c r="I684" s="7"/>
    </row>
    <row r="685" spans="8:9" ht="14.25" customHeight="1" x14ac:dyDescent="0.25">
      <c r="H685" s="7"/>
      <c r="I685" s="7"/>
    </row>
    <row r="686" spans="8:9" ht="14.25" customHeight="1" x14ac:dyDescent="0.25">
      <c r="H686" s="7"/>
      <c r="I686" s="7"/>
    </row>
    <row r="687" spans="8:9" ht="14.25" customHeight="1" x14ac:dyDescent="0.25">
      <c r="H687" s="7"/>
      <c r="I687" s="7"/>
    </row>
    <row r="688" spans="8:9" ht="14.25" customHeight="1" x14ac:dyDescent="0.25">
      <c r="H688" s="7"/>
      <c r="I688" s="7"/>
    </row>
    <row r="689" spans="8:9" ht="14.25" customHeight="1" x14ac:dyDescent="0.25">
      <c r="H689" s="7"/>
      <c r="I689" s="7"/>
    </row>
    <row r="690" spans="8:9" ht="14.25" customHeight="1" x14ac:dyDescent="0.25">
      <c r="H690" s="7"/>
      <c r="I690" s="7"/>
    </row>
    <row r="691" spans="8:9" ht="14.25" customHeight="1" x14ac:dyDescent="0.25">
      <c r="H691" s="7"/>
      <c r="I691" s="7"/>
    </row>
    <row r="692" spans="8:9" ht="14.25" customHeight="1" x14ac:dyDescent="0.25">
      <c r="H692" s="7"/>
      <c r="I692" s="7"/>
    </row>
    <row r="693" spans="8:9" ht="14.25" customHeight="1" x14ac:dyDescent="0.25">
      <c r="H693" s="7"/>
      <c r="I693" s="7"/>
    </row>
    <row r="694" spans="8:9" ht="14.25" customHeight="1" x14ac:dyDescent="0.25">
      <c r="H694" s="7"/>
      <c r="I694" s="7"/>
    </row>
    <row r="695" spans="8:9" ht="14.25" customHeight="1" x14ac:dyDescent="0.25">
      <c r="H695" s="7"/>
      <c r="I695" s="7"/>
    </row>
    <row r="696" spans="8:9" ht="14.25" customHeight="1" x14ac:dyDescent="0.25">
      <c r="H696" s="7"/>
      <c r="I696" s="7"/>
    </row>
    <row r="697" spans="8:9" ht="14.25" customHeight="1" x14ac:dyDescent="0.25">
      <c r="H697" s="7"/>
      <c r="I697" s="7"/>
    </row>
    <row r="698" spans="8:9" ht="14.25" customHeight="1" x14ac:dyDescent="0.25">
      <c r="H698" s="7"/>
      <c r="I698" s="7"/>
    </row>
    <row r="699" spans="8:9" ht="14.25" customHeight="1" x14ac:dyDescent="0.25">
      <c r="H699" s="7"/>
      <c r="I699" s="7"/>
    </row>
    <row r="700" spans="8:9" ht="14.25" customHeight="1" x14ac:dyDescent="0.25">
      <c r="H700" s="7"/>
      <c r="I700" s="7"/>
    </row>
    <row r="701" spans="8:9" ht="14.25" customHeight="1" x14ac:dyDescent="0.25">
      <c r="H701" s="7"/>
      <c r="I701" s="7"/>
    </row>
    <row r="702" spans="8:9" ht="14.25" customHeight="1" x14ac:dyDescent="0.25">
      <c r="H702" s="7"/>
      <c r="I702" s="7"/>
    </row>
    <row r="703" spans="8:9" ht="14.25" customHeight="1" x14ac:dyDescent="0.25">
      <c r="H703" s="7"/>
      <c r="I703" s="7"/>
    </row>
    <row r="704" spans="8:9" ht="14.25" customHeight="1" x14ac:dyDescent="0.25">
      <c r="H704" s="7"/>
      <c r="I704" s="7"/>
    </row>
    <row r="705" spans="8:9" ht="14.25" customHeight="1" x14ac:dyDescent="0.25">
      <c r="H705" s="7"/>
      <c r="I705" s="7"/>
    </row>
    <row r="706" spans="8:9" ht="14.25" customHeight="1" x14ac:dyDescent="0.25">
      <c r="H706" s="7"/>
      <c r="I706" s="7"/>
    </row>
    <row r="707" spans="8:9" ht="14.25" customHeight="1" x14ac:dyDescent="0.25">
      <c r="H707" s="7"/>
      <c r="I707" s="7"/>
    </row>
    <row r="708" spans="8:9" ht="14.25" customHeight="1" x14ac:dyDescent="0.25">
      <c r="H708" s="7"/>
      <c r="I708" s="7"/>
    </row>
    <row r="709" spans="8:9" ht="14.25" customHeight="1" x14ac:dyDescent="0.25">
      <c r="H709" s="7"/>
      <c r="I709" s="7"/>
    </row>
    <row r="710" spans="8:9" ht="14.25" customHeight="1" x14ac:dyDescent="0.25">
      <c r="H710" s="7"/>
      <c r="I710" s="7"/>
    </row>
    <row r="711" spans="8:9" ht="14.25" customHeight="1" x14ac:dyDescent="0.25">
      <c r="H711" s="7"/>
      <c r="I711" s="7"/>
    </row>
    <row r="712" spans="8:9" ht="14.25" customHeight="1" x14ac:dyDescent="0.25">
      <c r="H712" s="7"/>
      <c r="I712" s="7"/>
    </row>
    <row r="713" spans="8:9" ht="14.25" customHeight="1" x14ac:dyDescent="0.25">
      <c r="H713" s="7"/>
      <c r="I713" s="7"/>
    </row>
    <row r="714" spans="8:9" ht="14.25" customHeight="1" x14ac:dyDescent="0.25">
      <c r="H714" s="7"/>
      <c r="I714" s="7"/>
    </row>
    <row r="715" spans="8:9" ht="14.25" customHeight="1" x14ac:dyDescent="0.25">
      <c r="H715" s="7"/>
      <c r="I715" s="7"/>
    </row>
    <row r="716" spans="8:9" ht="14.25" customHeight="1" x14ac:dyDescent="0.25">
      <c r="H716" s="7"/>
      <c r="I716" s="7"/>
    </row>
    <row r="717" spans="8:9" ht="14.25" customHeight="1" x14ac:dyDescent="0.25">
      <c r="H717" s="7"/>
      <c r="I717" s="7"/>
    </row>
    <row r="718" spans="8:9" ht="14.25" customHeight="1" x14ac:dyDescent="0.25">
      <c r="H718" s="7"/>
      <c r="I718" s="7"/>
    </row>
    <row r="719" spans="8:9" ht="14.25" customHeight="1" x14ac:dyDescent="0.25">
      <c r="H719" s="7"/>
      <c r="I719" s="7"/>
    </row>
    <row r="720" spans="8:9" ht="14.25" customHeight="1" x14ac:dyDescent="0.25">
      <c r="H720" s="7"/>
      <c r="I720" s="7"/>
    </row>
    <row r="721" spans="8:9" ht="14.25" customHeight="1" x14ac:dyDescent="0.25">
      <c r="H721" s="7"/>
      <c r="I721" s="7"/>
    </row>
    <row r="722" spans="8:9" ht="14.25" customHeight="1" x14ac:dyDescent="0.25">
      <c r="H722" s="7"/>
      <c r="I722" s="7"/>
    </row>
    <row r="723" spans="8:9" ht="14.25" customHeight="1" x14ac:dyDescent="0.25">
      <c r="H723" s="7"/>
      <c r="I723" s="7"/>
    </row>
    <row r="724" spans="8:9" ht="14.25" customHeight="1" x14ac:dyDescent="0.25">
      <c r="H724" s="7"/>
      <c r="I724" s="7"/>
    </row>
    <row r="725" spans="8:9" ht="14.25" customHeight="1" x14ac:dyDescent="0.25">
      <c r="H725" s="7"/>
      <c r="I725" s="7"/>
    </row>
    <row r="726" spans="8:9" ht="14.25" customHeight="1" x14ac:dyDescent="0.25">
      <c r="H726" s="7"/>
      <c r="I726" s="7"/>
    </row>
    <row r="727" spans="8:9" ht="14.25" customHeight="1" x14ac:dyDescent="0.25">
      <c r="H727" s="7"/>
      <c r="I727" s="7"/>
    </row>
    <row r="728" spans="8:9" ht="14.25" customHeight="1" x14ac:dyDescent="0.25">
      <c r="H728" s="7"/>
      <c r="I728" s="7"/>
    </row>
    <row r="729" spans="8:9" ht="14.25" customHeight="1" x14ac:dyDescent="0.25">
      <c r="H729" s="7"/>
      <c r="I729" s="7"/>
    </row>
    <row r="730" spans="8:9" ht="14.25" customHeight="1" x14ac:dyDescent="0.25">
      <c r="H730" s="7"/>
      <c r="I730" s="7"/>
    </row>
    <row r="731" spans="8:9" ht="14.25" customHeight="1" x14ac:dyDescent="0.25">
      <c r="H731" s="7"/>
      <c r="I731" s="7"/>
    </row>
    <row r="732" spans="8:9" ht="14.25" customHeight="1" x14ac:dyDescent="0.25">
      <c r="H732" s="7"/>
      <c r="I732" s="7"/>
    </row>
    <row r="733" spans="8:9" ht="14.25" customHeight="1" x14ac:dyDescent="0.25">
      <c r="H733" s="7"/>
      <c r="I733" s="7"/>
    </row>
    <row r="734" spans="8:9" ht="14.25" customHeight="1" x14ac:dyDescent="0.25">
      <c r="H734" s="7"/>
      <c r="I734" s="7"/>
    </row>
    <row r="735" spans="8:9" ht="14.25" customHeight="1" x14ac:dyDescent="0.25">
      <c r="H735" s="7"/>
      <c r="I735" s="7"/>
    </row>
    <row r="736" spans="8:9" ht="14.25" customHeight="1" x14ac:dyDescent="0.25">
      <c r="H736" s="7"/>
      <c r="I736" s="7"/>
    </row>
    <row r="737" spans="8:9" ht="14.25" customHeight="1" x14ac:dyDescent="0.25">
      <c r="H737" s="7"/>
      <c r="I737" s="7"/>
    </row>
    <row r="738" spans="8:9" ht="14.25" customHeight="1" x14ac:dyDescent="0.25">
      <c r="H738" s="7"/>
      <c r="I738" s="7"/>
    </row>
    <row r="739" spans="8:9" ht="14.25" customHeight="1" x14ac:dyDescent="0.25">
      <c r="H739" s="7"/>
      <c r="I739" s="7"/>
    </row>
    <row r="740" spans="8:9" ht="14.25" customHeight="1" x14ac:dyDescent="0.25">
      <c r="H740" s="7"/>
      <c r="I740" s="7"/>
    </row>
    <row r="741" spans="8:9" ht="14.25" customHeight="1" x14ac:dyDescent="0.25">
      <c r="H741" s="7"/>
      <c r="I741" s="7"/>
    </row>
    <row r="742" spans="8:9" ht="14.25" customHeight="1" x14ac:dyDescent="0.25">
      <c r="H742" s="7"/>
      <c r="I742" s="7"/>
    </row>
    <row r="743" spans="8:9" ht="14.25" customHeight="1" x14ac:dyDescent="0.25">
      <c r="H743" s="7"/>
      <c r="I743" s="7"/>
    </row>
    <row r="744" spans="8:9" ht="14.25" customHeight="1" x14ac:dyDescent="0.25">
      <c r="H744" s="7"/>
      <c r="I744" s="7"/>
    </row>
    <row r="745" spans="8:9" ht="14.25" customHeight="1" x14ac:dyDescent="0.25">
      <c r="H745" s="7"/>
      <c r="I745" s="7"/>
    </row>
    <row r="746" spans="8:9" ht="14.25" customHeight="1" x14ac:dyDescent="0.25">
      <c r="H746" s="7"/>
      <c r="I746" s="7"/>
    </row>
    <row r="747" spans="8:9" ht="14.25" customHeight="1" x14ac:dyDescent="0.25">
      <c r="H747" s="7"/>
      <c r="I747" s="7"/>
    </row>
    <row r="748" spans="8:9" ht="14.25" customHeight="1" x14ac:dyDescent="0.25">
      <c r="H748" s="7"/>
      <c r="I748" s="7"/>
    </row>
    <row r="749" spans="8:9" ht="14.25" customHeight="1" x14ac:dyDescent="0.25">
      <c r="H749" s="7"/>
      <c r="I749" s="7"/>
    </row>
    <row r="750" spans="8:9" ht="14.25" customHeight="1" x14ac:dyDescent="0.25">
      <c r="H750" s="7"/>
      <c r="I750" s="7"/>
    </row>
    <row r="751" spans="8:9" ht="14.25" customHeight="1" x14ac:dyDescent="0.25">
      <c r="H751" s="7"/>
      <c r="I751" s="7"/>
    </row>
    <row r="752" spans="8:9" ht="14.25" customHeight="1" x14ac:dyDescent="0.25">
      <c r="H752" s="7"/>
      <c r="I752" s="7"/>
    </row>
    <row r="753" spans="8:9" ht="14.25" customHeight="1" x14ac:dyDescent="0.25">
      <c r="H753" s="7"/>
      <c r="I753" s="7"/>
    </row>
    <row r="754" spans="8:9" ht="14.25" customHeight="1" x14ac:dyDescent="0.25">
      <c r="H754" s="7"/>
      <c r="I754" s="7"/>
    </row>
    <row r="755" spans="8:9" ht="14.25" customHeight="1" x14ac:dyDescent="0.25">
      <c r="H755" s="7"/>
      <c r="I755" s="7"/>
    </row>
    <row r="756" spans="8:9" ht="14.25" customHeight="1" x14ac:dyDescent="0.25">
      <c r="H756" s="7"/>
      <c r="I756" s="7"/>
    </row>
    <row r="757" spans="8:9" ht="14.25" customHeight="1" x14ac:dyDescent="0.25">
      <c r="H757" s="7"/>
      <c r="I757" s="7"/>
    </row>
    <row r="758" spans="8:9" ht="14.25" customHeight="1" x14ac:dyDescent="0.25">
      <c r="H758" s="7"/>
      <c r="I758" s="7"/>
    </row>
    <row r="759" spans="8:9" ht="14.25" customHeight="1" x14ac:dyDescent="0.25">
      <c r="H759" s="7"/>
      <c r="I759" s="7"/>
    </row>
    <row r="760" spans="8:9" ht="14.25" customHeight="1" x14ac:dyDescent="0.25">
      <c r="H760" s="7"/>
      <c r="I760" s="7"/>
    </row>
    <row r="761" spans="8:9" ht="14.25" customHeight="1" x14ac:dyDescent="0.25">
      <c r="H761" s="7"/>
      <c r="I761" s="7"/>
    </row>
    <row r="762" spans="8:9" ht="14.25" customHeight="1" x14ac:dyDescent="0.25">
      <c r="H762" s="7"/>
      <c r="I762" s="7"/>
    </row>
    <row r="763" spans="8:9" ht="14.25" customHeight="1" x14ac:dyDescent="0.25">
      <c r="H763" s="7"/>
      <c r="I763" s="7"/>
    </row>
    <row r="764" spans="8:9" ht="14.25" customHeight="1" x14ac:dyDescent="0.25">
      <c r="H764" s="7"/>
      <c r="I764" s="7"/>
    </row>
    <row r="765" spans="8:9" ht="14.25" customHeight="1" x14ac:dyDescent="0.25">
      <c r="H765" s="7"/>
      <c r="I765" s="7"/>
    </row>
    <row r="766" spans="8:9" ht="14.25" customHeight="1" x14ac:dyDescent="0.25">
      <c r="H766" s="7"/>
      <c r="I766" s="7"/>
    </row>
    <row r="767" spans="8:9" ht="14.25" customHeight="1" x14ac:dyDescent="0.25">
      <c r="H767" s="7"/>
      <c r="I767" s="7"/>
    </row>
    <row r="768" spans="8:9" ht="14.25" customHeight="1" x14ac:dyDescent="0.25">
      <c r="H768" s="7"/>
      <c r="I768" s="7"/>
    </row>
    <row r="769" spans="8:9" ht="14.25" customHeight="1" x14ac:dyDescent="0.25">
      <c r="H769" s="7"/>
      <c r="I769" s="7"/>
    </row>
    <row r="770" spans="8:9" ht="14.25" customHeight="1" x14ac:dyDescent="0.25">
      <c r="H770" s="7"/>
      <c r="I770" s="7"/>
    </row>
    <row r="771" spans="8:9" ht="14.25" customHeight="1" x14ac:dyDescent="0.25">
      <c r="H771" s="7"/>
      <c r="I771" s="7"/>
    </row>
    <row r="772" spans="8:9" ht="14.25" customHeight="1" x14ac:dyDescent="0.25">
      <c r="H772" s="7"/>
      <c r="I772" s="7"/>
    </row>
    <row r="773" spans="8:9" ht="14.25" customHeight="1" x14ac:dyDescent="0.25">
      <c r="H773" s="7"/>
      <c r="I773" s="7"/>
    </row>
    <row r="774" spans="8:9" ht="14.25" customHeight="1" x14ac:dyDescent="0.25">
      <c r="H774" s="7"/>
      <c r="I774" s="7"/>
    </row>
    <row r="775" spans="8:9" ht="14.25" customHeight="1" x14ac:dyDescent="0.25">
      <c r="H775" s="7"/>
      <c r="I775" s="7"/>
    </row>
    <row r="776" spans="8:9" ht="14.25" customHeight="1" x14ac:dyDescent="0.25">
      <c r="H776" s="7"/>
      <c r="I776" s="7"/>
    </row>
    <row r="777" spans="8:9" ht="14.25" customHeight="1" x14ac:dyDescent="0.25">
      <c r="H777" s="7"/>
      <c r="I777" s="7"/>
    </row>
    <row r="778" spans="8:9" ht="14.25" customHeight="1" x14ac:dyDescent="0.25">
      <c r="H778" s="7"/>
      <c r="I778" s="7"/>
    </row>
    <row r="779" spans="8:9" ht="14.25" customHeight="1" x14ac:dyDescent="0.25">
      <c r="H779" s="7"/>
      <c r="I779" s="7"/>
    </row>
    <row r="780" spans="8:9" ht="14.25" customHeight="1" x14ac:dyDescent="0.25">
      <c r="H780" s="7"/>
      <c r="I780" s="7"/>
    </row>
    <row r="781" spans="8:9" ht="14.25" customHeight="1" x14ac:dyDescent="0.25">
      <c r="H781" s="7"/>
      <c r="I781" s="7"/>
    </row>
    <row r="782" spans="8:9" ht="14.25" customHeight="1" x14ac:dyDescent="0.25">
      <c r="H782" s="7"/>
      <c r="I782" s="7"/>
    </row>
    <row r="783" spans="8:9" ht="14.25" customHeight="1" x14ac:dyDescent="0.25">
      <c r="H783" s="7"/>
      <c r="I783" s="7"/>
    </row>
    <row r="784" spans="8:9" ht="14.25" customHeight="1" x14ac:dyDescent="0.25">
      <c r="H784" s="7"/>
      <c r="I784" s="7"/>
    </row>
    <row r="785" spans="1:9" ht="14.25" customHeight="1" x14ac:dyDescent="0.25">
      <c r="H785" s="7"/>
      <c r="I785" s="7"/>
    </row>
    <row r="786" spans="1:9" ht="14.25" customHeight="1" x14ac:dyDescent="0.25">
      <c r="H786" s="7"/>
      <c r="I786" s="7"/>
    </row>
    <row r="787" spans="1:9" ht="14.25" customHeight="1" x14ac:dyDescent="0.25">
      <c r="H787" s="7"/>
      <c r="I787" s="7"/>
    </row>
    <row r="788" spans="1:9" ht="14.25" customHeight="1" x14ac:dyDescent="0.25">
      <c r="H788" s="7"/>
      <c r="I788" s="7"/>
    </row>
    <row r="789" spans="1:9" ht="14.25" customHeight="1" x14ac:dyDescent="0.25">
      <c r="H789" s="7"/>
      <c r="I789" s="7"/>
    </row>
    <row r="790" spans="1:9" ht="14.25" customHeight="1" x14ac:dyDescent="0.25">
      <c r="H790" s="7"/>
      <c r="I790" s="7"/>
    </row>
    <row r="791" spans="1:9" ht="14.25" customHeight="1" x14ac:dyDescent="0.25">
      <c r="H791" s="7"/>
      <c r="I791" s="7"/>
    </row>
    <row r="792" spans="1:9" ht="14.25" customHeight="1" x14ac:dyDescent="0.25">
      <c r="H792" s="7"/>
      <c r="I792" s="7"/>
    </row>
    <row r="793" spans="1:9" ht="14.25" customHeight="1" x14ac:dyDescent="0.25">
      <c r="H793" s="7"/>
      <c r="I793" s="7"/>
    </row>
    <row r="794" spans="1:9" ht="14.25" customHeight="1" x14ac:dyDescent="0.25">
      <c r="H794" s="7"/>
      <c r="I794" s="7"/>
    </row>
    <row r="795" spans="1:9" ht="14.25" customHeight="1" x14ac:dyDescent="0.25">
      <c r="H795" s="7"/>
      <c r="I795" s="7"/>
    </row>
    <row r="796" spans="1:9" ht="14.25" customHeight="1" x14ac:dyDescent="0.25">
      <c r="A796" s="3"/>
      <c r="H796" s="7"/>
      <c r="I796" s="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09"/>
  <sheetViews>
    <sheetView workbookViewId="0"/>
  </sheetViews>
  <sheetFormatPr defaultColWidth="14.42578125" defaultRowHeight="15" customHeight="1" x14ac:dyDescent="0.25"/>
  <sheetData>
    <row r="1" spans="1:2" x14ac:dyDescent="0.25">
      <c r="A1" s="8" t="s">
        <v>1</v>
      </c>
      <c r="B1" s="9" t="s">
        <v>71</v>
      </c>
    </row>
    <row r="2" spans="1:2" x14ac:dyDescent="0.25">
      <c r="A2" s="8" t="s">
        <v>109</v>
      </c>
      <c r="B2" s="8" t="s">
        <v>110</v>
      </c>
    </row>
    <row r="3" spans="1:2" x14ac:dyDescent="0.25">
      <c r="A3" s="8" t="s">
        <v>111</v>
      </c>
      <c r="B3" s="9" t="s">
        <v>94</v>
      </c>
    </row>
    <row r="4" spans="1:2" x14ac:dyDescent="0.25">
      <c r="A4" s="8" t="s">
        <v>112</v>
      </c>
      <c r="B4" s="9" t="s">
        <v>94</v>
      </c>
    </row>
    <row r="5" spans="1:2" x14ac:dyDescent="0.25">
      <c r="A5" s="8" t="s">
        <v>113</v>
      </c>
      <c r="B5" s="9" t="s">
        <v>110</v>
      </c>
    </row>
    <row r="6" spans="1:2" x14ac:dyDescent="0.25">
      <c r="A6" s="8" t="s">
        <v>114</v>
      </c>
      <c r="B6" s="9" t="s">
        <v>110</v>
      </c>
    </row>
    <row r="7" spans="1:2" x14ac:dyDescent="0.25">
      <c r="A7" s="8" t="s">
        <v>115</v>
      </c>
      <c r="B7" s="9" t="s">
        <v>110</v>
      </c>
    </row>
    <row r="8" spans="1:2" x14ac:dyDescent="0.25">
      <c r="A8" s="8" t="s">
        <v>116</v>
      </c>
      <c r="B8" s="9" t="s">
        <v>94</v>
      </c>
    </row>
    <row r="9" spans="1:2" x14ac:dyDescent="0.25">
      <c r="A9" s="8" t="s">
        <v>117</v>
      </c>
      <c r="B9" s="8" t="s">
        <v>94</v>
      </c>
    </row>
    <row r="10" spans="1:2" x14ac:dyDescent="0.25">
      <c r="A10" s="8" t="s">
        <v>118</v>
      </c>
      <c r="B10" s="8" t="s">
        <v>91</v>
      </c>
    </row>
    <row r="11" spans="1:2" x14ac:dyDescent="0.25">
      <c r="A11" s="8" t="s">
        <v>119</v>
      </c>
      <c r="B11" s="9" t="s">
        <v>110</v>
      </c>
    </row>
    <row r="12" spans="1:2" x14ac:dyDescent="0.25">
      <c r="A12" s="8" t="s">
        <v>120</v>
      </c>
      <c r="B12" s="9" t="s">
        <v>94</v>
      </c>
    </row>
    <row r="13" spans="1:2" x14ac:dyDescent="0.25">
      <c r="A13" s="8" t="s">
        <v>121</v>
      </c>
      <c r="B13" s="8" t="s">
        <v>91</v>
      </c>
    </row>
    <row r="14" spans="1:2" x14ac:dyDescent="0.25">
      <c r="A14" s="8" t="s">
        <v>122</v>
      </c>
      <c r="B14" s="9" t="s">
        <v>94</v>
      </c>
    </row>
    <row r="15" spans="1:2" x14ac:dyDescent="0.25">
      <c r="A15" s="8" t="s">
        <v>123</v>
      </c>
      <c r="B15" s="8" t="s">
        <v>91</v>
      </c>
    </row>
    <row r="16" spans="1:2" x14ac:dyDescent="0.25">
      <c r="A16" s="8" t="s">
        <v>124</v>
      </c>
      <c r="B16" s="9" t="s">
        <v>94</v>
      </c>
    </row>
    <row r="17" spans="1:2" x14ac:dyDescent="0.25">
      <c r="A17" s="8" t="s">
        <v>125</v>
      </c>
      <c r="B17" s="9" t="s">
        <v>94</v>
      </c>
    </row>
    <row r="18" spans="1:2" x14ac:dyDescent="0.25">
      <c r="A18" s="8" t="s">
        <v>126</v>
      </c>
      <c r="B18" s="9" t="s">
        <v>94</v>
      </c>
    </row>
    <row r="19" spans="1:2" x14ac:dyDescent="0.25">
      <c r="A19" s="8" t="s">
        <v>127</v>
      </c>
      <c r="B19" s="9" t="s">
        <v>94</v>
      </c>
    </row>
    <row r="20" spans="1:2" x14ac:dyDescent="0.25">
      <c r="A20" s="8" t="s">
        <v>128</v>
      </c>
      <c r="B20" s="8" t="s">
        <v>91</v>
      </c>
    </row>
    <row r="21" spans="1:2" x14ac:dyDescent="0.25">
      <c r="A21" s="8" t="s">
        <v>129</v>
      </c>
      <c r="B21" s="8" t="s">
        <v>94</v>
      </c>
    </row>
    <row r="22" spans="1:2" x14ac:dyDescent="0.25">
      <c r="A22" s="8" t="s">
        <v>130</v>
      </c>
      <c r="B22" s="8" t="s">
        <v>94</v>
      </c>
    </row>
    <row r="23" spans="1:2" x14ac:dyDescent="0.25">
      <c r="A23" s="8" t="s">
        <v>131</v>
      </c>
      <c r="B23" s="8" t="s">
        <v>94</v>
      </c>
    </row>
    <row r="24" spans="1:2" x14ac:dyDescent="0.25">
      <c r="A24" s="8" t="s">
        <v>132</v>
      </c>
      <c r="B24" s="8" t="s">
        <v>91</v>
      </c>
    </row>
    <row r="25" spans="1:2" x14ac:dyDescent="0.25">
      <c r="A25" s="8" t="s">
        <v>133</v>
      </c>
      <c r="B25" s="8" t="s">
        <v>94</v>
      </c>
    </row>
    <row r="26" spans="1:2" x14ac:dyDescent="0.25">
      <c r="A26" s="8" t="s">
        <v>134</v>
      </c>
      <c r="B26" s="8" t="s">
        <v>94</v>
      </c>
    </row>
    <row r="27" spans="1:2" x14ac:dyDescent="0.25">
      <c r="A27" s="8" t="s">
        <v>135</v>
      </c>
      <c r="B27" s="8" t="s">
        <v>94</v>
      </c>
    </row>
    <row r="28" spans="1:2" x14ac:dyDescent="0.25">
      <c r="A28" s="8" t="s">
        <v>136</v>
      </c>
      <c r="B28" s="8" t="s">
        <v>94</v>
      </c>
    </row>
    <row r="29" spans="1:2" x14ac:dyDescent="0.25">
      <c r="A29" s="8" t="s">
        <v>137</v>
      </c>
      <c r="B29" s="8" t="s">
        <v>94</v>
      </c>
    </row>
    <row r="30" spans="1:2" x14ac:dyDescent="0.25">
      <c r="A30" s="8" t="s">
        <v>138</v>
      </c>
      <c r="B30" s="8" t="s">
        <v>94</v>
      </c>
    </row>
    <row r="31" spans="1:2" x14ac:dyDescent="0.25">
      <c r="A31" s="8" t="s">
        <v>139</v>
      </c>
      <c r="B31" s="8" t="s">
        <v>94</v>
      </c>
    </row>
    <row r="32" spans="1:2" x14ac:dyDescent="0.25">
      <c r="A32" s="8" t="s">
        <v>140</v>
      </c>
      <c r="B32" s="8" t="s">
        <v>94</v>
      </c>
    </row>
    <row r="33" spans="1:2" x14ac:dyDescent="0.25">
      <c r="A33" s="8" t="s">
        <v>141</v>
      </c>
      <c r="B33" s="8" t="s">
        <v>91</v>
      </c>
    </row>
    <row r="34" spans="1:2" x14ac:dyDescent="0.25">
      <c r="A34" s="8" t="s">
        <v>142</v>
      </c>
      <c r="B34" s="8" t="s">
        <v>91</v>
      </c>
    </row>
    <row r="35" spans="1:2" x14ac:dyDescent="0.25">
      <c r="A35" s="8" t="s">
        <v>143</v>
      </c>
      <c r="B35" s="8" t="s">
        <v>94</v>
      </c>
    </row>
    <row r="36" spans="1:2" x14ac:dyDescent="0.25">
      <c r="A36" s="8" t="s">
        <v>144</v>
      </c>
      <c r="B36" s="8" t="s">
        <v>91</v>
      </c>
    </row>
    <row r="37" spans="1:2" x14ac:dyDescent="0.25">
      <c r="A37" s="8" t="s">
        <v>24</v>
      </c>
      <c r="B37" s="8" t="s">
        <v>94</v>
      </c>
    </row>
    <row r="38" spans="1:2" x14ac:dyDescent="0.25">
      <c r="A38" s="8" t="s">
        <v>25</v>
      </c>
      <c r="B38" s="8" t="s">
        <v>94</v>
      </c>
    </row>
    <row r="39" spans="1:2" x14ac:dyDescent="0.25">
      <c r="A39" s="8" t="s">
        <v>23</v>
      </c>
      <c r="B39" s="8" t="s">
        <v>94</v>
      </c>
    </row>
    <row r="40" spans="1:2" x14ac:dyDescent="0.25">
      <c r="A40" s="9"/>
      <c r="B40" s="9"/>
    </row>
    <row r="41" spans="1:2" x14ac:dyDescent="0.25">
      <c r="A41" s="9"/>
      <c r="B41" s="9"/>
    </row>
    <row r="42" spans="1:2" x14ac:dyDescent="0.25">
      <c r="A42" s="9"/>
      <c r="B42" s="9"/>
    </row>
    <row r="43" spans="1:2" x14ac:dyDescent="0.25">
      <c r="A43" s="9"/>
      <c r="B43" s="9"/>
    </row>
    <row r="44" spans="1:2" x14ac:dyDescent="0.25">
      <c r="A44" s="9"/>
      <c r="B44" s="9"/>
    </row>
    <row r="45" spans="1:2" x14ac:dyDescent="0.25">
      <c r="A45" s="9"/>
      <c r="B45" s="9"/>
    </row>
    <row r="46" spans="1:2" x14ac:dyDescent="0.25">
      <c r="A46" s="9"/>
      <c r="B46" s="9"/>
    </row>
    <row r="47" spans="1:2" x14ac:dyDescent="0.25">
      <c r="A47" s="9"/>
      <c r="B47" s="9"/>
    </row>
    <row r="48" spans="1:2" x14ac:dyDescent="0.25">
      <c r="A48" s="9"/>
      <c r="B48" s="9"/>
    </row>
    <row r="49" spans="1:2" x14ac:dyDescent="0.25">
      <c r="A49" s="9"/>
      <c r="B49" s="9"/>
    </row>
    <row r="50" spans="1:2" x14ac:dyDescent="0.25">
      <c r="A50" s="9"/>
      <c r="B50" s="9"/>
    </row>
    <row r="51" spans="1:2" x14ac:dyDescent="0.25">
      <c r="A51" s="9"/>
      <c r="B51" s="9"/>
    </row>
    <row r="52" spans="1:2" x14ac:dyDescent="0.25">
      <c r="A52" s="9"/>
      <c r="B52" s="9"/>
    </row>
    <row r="53" spans="1:2" x14ac:dyDescent="0.25">
      <c r="A53" s="9"/>
      <c r="B53" s="9"/>
    </row>
    <row r="54" spans="1:2" x14ac:dyDescent="0.25">
      <c r="A54" s="9"/>
      <c r="B54" s="9"/>
    </row>
    <row r="55" spans="1:2" x14ac:dyDescent="0.25">
      <c r="A55" s="9"/>
      <c r="B55" s="9"/>
    </row>
    <row r="56" spans="1:2" x14ac:dyDescent="0.25">
      <c r="A56" s="9"/>
      <c r="B56" s="9"/>
    </row>
    <row r="57" spans="1:2" x14ac:dyDescent="0.25">
      <c r="A57" s="9"/>
      <c r="B57" s="9"/>
    </row>
    <row r="58" spans="1:2" x14ac:dyDescent="0.25">
      <c r="A58" s="9"/>
      <c r="B58" s="9"/>
    </row>
    <row r="59" spans="1:2" x14ac:dyDescent="0.25">
      <c r="A59" s="9"/>
      <c r="B59" s="9"/>
    </row>
    <row r="60" spans="1:2" x14ac:dyDescent="0.25">
      <c r="A60" s="9"/>
      <c r="B60" s="9"/>
    </row>
    <row r="61" spans="1:2" x14ac:dyDescent="0.25">
      <c r="A61" s="9"/>
      <c r="B61" s="9"/>
    </row>
    <row r="62" spans="1:2" x14ac:dyDescent="0.25">
      <c r="A62" s="9"/>
      <c r="B62" s="9"/>
    </row>
    <row r="63" spans="1:2" x14ac:dyDescent="0.25">
      <c r="A63" s="9"/>
      <c r="B63" s="9"/>
    </row>
    <row r="64" spans="1:2" x14ac:dyDescent="0.25">
      <c r="A64" s="9"/>
      <c r="B64" s="9"/>
    </row>
    <row r="65" spans="1:2" x14ac:dyDescent="0.25">
      <c r="A65" s="9"/>
      <c r="B65" s="9"/>
    </row>
    <row r="66" spans="1:2" x14ac:dyDescent="0.25">
      <c r="A66" s="9"/>
      <c r="B66" s="9"/>
    </row>
    <row r="67" spans="1:2" x14ac:dyDescent="0.25">
      <c r="A67" s="9"/>
      <c r="B67" s="9"/>
    </row>
    <row r="68" spans="1:2" x14ac:dyDescent="0.25">
      <c r="A68" s="9"/>
      <c r="B68" s="9"/>
    </row>
    <row r="69" spans="1:2" x14ac:dyDescent="0.25">
      <c r="A69" s="9"/>
      <c r="B69" s="9"/>
    </row>
    <row r="70" spans="1:2" x14ac:dyDescent="0.25">
      <c r="A70" s="9"/>
      <c r="B70" s="9"/>
    </row>
    <row r="71" spans="1:2" x14ac:dyDescent="0.25">
      <c r="A71" s="9"/>
      <c r="B71" s="9"/>
    </row>
    <row r="72" spans="1:2" x14ac:dyDescent="0.25">
      <c r="A72" s="9"/>
      <c r="B72" s="9"/>
    </row>
    <row r="73" spans="1:2" x14ac:dyDescent="0.25">
      <c r="A73" s="9"/>
      <c r="B73" s="9"/>
    </row>
    <row r="74" spans="1:2" x14ac:dyDescent="0.25">
      <c r="A74" s="9"/>
      <c r="B74" s="9"/>
    </row>
    <row r="75" spans="1:2" x14ac:dyDescent="0.25">
      <c r="A75" s="9"/>
      <c r="B75" s="9"/>
    </row>
    <row r="76" spans="1:2" x14ac:dyDescent="0.25">
      <c r="A76" s="9"/>
      <c r="B76" s="9"/>
    </row>
    <row r="77" spans="1:2" x14ac:dyDescent="0.25">
      <c r="A77" s="9"/>
      <c r="B77" s="9"/>
    </row>
    <row r="78" spans="1:2" x14ac:dyDescent="0.25">
      <c r="A78" s="9"/>
      <c r="B78" s="9"/>
    </row>
    <row r="79" spans="1:2" x14ac:dyDescent="0.25">
      <c r="A79" s="9"/>
      <c r="B79" s="9"/>
    </row>
    <row r="80" spans="1:2" x14ac:dyDescent="0.25">
      <c r="A80" s="9"/>
      <c r="B80" s="9"/>
    </row>
    <row r="81" spans="1:2" x14ac:dyDescent="0.25">
      <c r="A81" s="9"/>
      <c r="B81" s="9"/>
    </row>
    <row r="82" spans="1:2" x14ac:dyDescent="0.25">
      <c r="A82" s="9"/>
      <c r="B82" s="9"/>
    </row>
    <row r="83" spans="1:2" x14ac:dyDescent="0.25">
      <c r="A83" s="9"/>
      <c r="B83" s="9"/>
    </row>
    <row r="84" spans="1:2" x14ac:dyDescent="0.25">
      <c r="A84" s="9"/>
      <c r="B84" s="9"/>
    </row>
    <row r="85" spans="1:2" x14ac:dyDescent="0.25">
      <c r="A85" s="9"/>
      <c r="B85" s="9"/>
    </row>
    <row r="86" spans="1:2" x14ac:dyDescent="0.25">
      <c r="A86" s="9"/>
      <c r="B86" s="9"/>
    </row>
    <row r="87" spans="1:2" x14ac:dyDescent="0.25">
      <c r="A87" s="9"/>
      <c r="B87" s="9"/>
    </row>
    <row r="88" spans="1:2" x14ac:dyDescent="0.25">
      <c r="A88" s="9"/>
      <c r="B88" s="9"/>
    </row>
    <row r="89" spans="1:2" x14ac:dyDescent="0.25">
      <c r="A89" s="9"/>
      <c r="B89" s="9"/>
    </row>
    <row r="90" spans="1:2" x14ac:dyDescent="0.25">
      <c r="A90" s="9"/>
      <c r="B90" s="9"/>
    </row>
    <row r="91" spans="1:2" x14ac:dyDescent="0.25">
      <c r="A91" s="9"/>
      <c r="B91" s="9"/>
    </row>
    <row r="92" spans="1:2" x14ac:dyDescent="0.25">
      <c r="A92" s="9"/>
      <c r="B92" s="9"/>
    </row>
    <row r="93" spans="1:2" x14ac:dyDescent="0.25">
      <c r="A93" s="9"/>
      <c r="B93" s="9"/>
    </row>
    <row r="94" spans="1:2" x14ac:dyDescent="0.25">
      <c r="A94" s="9"/>
      <c r="B94" s="9"/>
    </row>
    <row r="95" spans="1:2" x14ac:dyDescent="0.25">
      <c r="A95" s="9"/>
      <c r="B95" s="9"/>
    </row>
    <row r="96" spans="1:2" x14ac:dyDescent="0.25">
      <c r="A96" s="9"/>
      <c r="B96" s="9"/>
    </row>
    <row r="97" spans="1:2" x14ac:dyDescent="0.25">
      <c r="A97" s="9"/>
      <c r="B97" s="9"/>
    </row>
    <row r="98" spans="1:2" x14ac:dyDescent="0.25">
      <c r="A98" s="9"/>
      <c r="B98" s="9"/>
    </row>
    <row r="99" spans="1:2" x14ac:dyDescent="0.25">
      <c r="A99" s="9"/>
      <c r="B99" s="9"/>
    </row>
    <row r="100" spans="1:2" x14ac:dyDescent="0.25">
      <c r="A100" s="9"/>
      <c r="B100" s="9"/>
    </row>
    <row r="101" spans="1:2" x14ac:dyDescent="0.25">
      <c r="A101" s="9"/>
      <c r="B101" s="9"/>
    </row>
    <row r="102" spans="1:2" x14ac:dyDescent="0.25">
      <c r="A102" s="9"/>
      <c r="B102" s="9"/>
    </row>
    <row r="103" spans="1:2" x14ac:dyDescent="0.25">
      <c r="A103" s="9"/>
      <c r="B103" s="9"/>
    </row>
    <row r="104" spans="1:2" x14ac:dyDescent="0.25">
      <c r="A104" s="9"/>
      <c r="B104" s="9"/>
    </row>
    <row r="105" spans="1:2" x14ac:dyDescent="0.25">
      <c r="A105" s="9"/>
      <c r="B105" s="9"/>
    </row>
    <row r="106" spans="1:2" x14ac:dyDescent="0.25">
      <c r="A106" s="9"/>
      <c r="B106" s="9"/>
    </row>
    <row r="107" spans="1:2" x14ac:dyDescent="0.25">
      <c r="A107" s="9"/>
      <c r="B107" s="9"/>
    </row>
    <row r="108" spans="1:2" x14ac:dyDescent="0.25">
      <c r="A108" s="9"/>
      <c r="B108" s="9"/>
    </row>
    <row r="109" spans="1:2" x14ac:dyDescent="0.25">
      <c r="A109" s="9"/>
      <c r="B109" s="9"/>
    </row>
    <row r="110" spans="1:2" x14ac:dyDescent="0.25">
      <c r="A110" s="9"/>
      <c r="B110" s="9"/>
    </row>
    <row r="111" spans="1:2" x14ac:dyDescent="0.25">
      <c r="A111" s="9"/>
      <c r="B111" s="9"/>
    </row>
    <row r="112" spans="1:2" x14ac:dyDescent="0.25">
      <c r="A112" s="9"/>
      <c r="B112" s="9"/>
    </row>
    <row r="113" spans="1:2" x14ac:dyDescent="0.25">
      <c r="A113" s="9"/>
      <c r="B113" s="9"/>
    </row>
    <row r="114" spans="1:2" x14ac:dyDescent="0.25">
      <c r="A114" s="9"/>
      <c r="B114" s="9"/>
    </row>
    <row r="115" spans="1:2" x14ac:dyDescent="0.25">
      <c r="A115" s="9"/>
      <c r="B115" s="9"/>
    </row>
    <row r="116" spans="1:2" x14ac:dyDescent="0.25">
      <c r="A116" s="9"/>
      <c r="B116" s="9"/>
    </row>
    <row r="117" spans="1:2" x14ac:dyDescent="0.25">
      <c r="A117" s="9"/>
      <c r="B117" s="9"/>
    </row>
    <row r="118" spans="1:2" x14ac:dyDescent="0.25">
      <c r="A118" s="9"/>
      <c r="B118" s="9"/>
    </row>
    <row r="119" spans="1:2" x14ac:dyDescent="0.25">
      <c r="A119" s="9"/>
      <c r="B119" s="9"/>
    </row>
    <row r="120" spans="1:2" x14ac:dyDescent="0.25">
      <c r="A120" s="9"/>
      <c r="B120" s="9"/>
    </row>
    <row r="121" spans="1:2" x14ac:dyDescent="0.25">
      <c r="A121" s="9"/>
      <c r="B121" s="9"/>
    </row>
    <row r="122" spans="1:2" x14ac:dyDescent="0.25">
      <c r="A122" s="9"/>
      <c r="B122" s="9"/>
    </row>
    <row r="123" spans="1:2" x14ac:dyDescent="0.25">
      <c r="A123" s="9"/>
      <c r="B123" s="9"/>
    </row>
    <row r="124" spans="1:2" x14ac:dyDescent="0.25">
      <c r="A124" s="9"/>
      <c r="B124" s="9"/>
    </row>
    <row r="125" spans="1:2" x14ac:dyDescent="0.25">
      <c r="A125" s="9"/>
      <c r="B125" s="9"/>
    </row>
    <row r="126" spans="1:2" x14ac:dyDescent="0.25">
      <c r="A126" s="9"/>
      <c r="B126" s="9"/>
    </row>
    <row r="127" spans="1:2" x14ac:dyDescent="0.25">
      <c r="A127" s="9"/>
      <c r="B127" s="9"/>
    </row>
    <row r="128" spans="1:2" x14ac:dyDescent="0.25">
      <c r="A128" s="9"/>
      <c r="B128" s="9"/>
    </row>
    <row r="129" spans="1:2" x14ac:dyDescent="0.25">
      <c r="A129" s="9"/>
      <c r="B129" s="9"/>
    </row>
    <row r="130" spans="1:2" x14ac:dyDescent="0.25">
      <c r="A130" s="9"/>
      <c r="B130" s="9"/>
    </row>
    <row r="131" spans="1:2" x14ac:dyDescent="0.25">
      <c r="A131" s="9"/>
      <c r="B131" s="9"/>
    </row>
    <row r="132" spans="1:2" x14ac:dyDescent="0.25">
      <c r="A132" s="9"/>
      <c r="B132" s="9"/>
    </row>
    <row r="133" spans="1:2" x14ac:dyDescent="0.25">
      <c r="A133" s="9"/>
      <c r="B133" s="9"/>
    </row>
    <row r="134" spans="1:2" x14ac:dyDescent="0.25">
      <c r="A134" s="9"/>
      <c r="B134" s="9"/>
    </row>
    <row r="135" spans="1:2" x14ac:dyDescent="0.25">
      <c r="A135" s="9"/>
      <c r="B135" s="9"/>
    </row>
    <row r="136" spans="1:2" x14ac:dyDescent="0.25">
      <c r="A136" s="9"/>
      <c r="B136" s="9"/>
    </row>
    <row r="137" spans="1:2" x14ac:dyDescent="0.25">
      <c r="A137" s="9"/>
      <c r="B137" s="9"/>
    </row>
    <row r="138" spans="1:2" x14ac:dyDescent="0.25">
      <c r="A138" s="9"/>
      <c r="B138" s="9"/>
    </row>
    <row r="139" spans="1:2" x14ac:dyDescent="0.25">
      <c r="A139" s="9"/>
      <c r="B139" s="9"/>
    </row>
    <row r="140" spans="1:2" x14ac:dyDescent="0.25">
      <c r="A140" s="9"/>
      <c r="B140" s="9"/>
    </row>
    <row r="141" spans="1:2" x14ac:dyDescent="0.25">
      <c r="A141" s="9"/>
      <c r="B141" s="9"/>
    </row>
    <row r="142" spans="1:2" x14ac:dyDescent="0.25">
      <c r="A142" s="9"/>
      <c r="B142" s="9"/>
    </row>
    <row r="143" spans="1:2" x14ac:dyDescent="0.25">
      <c r="A143" s="9"/>
      <c r="B143" s="9"/>
    </row>
    <row r="144" spans="1:2" x14ac:dyDescent="0.25">
      <c r="A144" s="9"/>
      <c r="B144" s="9"/>
    </row>
    <row r="145" spans="1:2" x14ac:dyDescent="0.25">
      <c r="A145" s="9"/>
      <c r="B145" s="9"/>
    </row>
    <row r="146" spans="1:2" x14ac:dyDescent="0.25">
      <c r="A146" s="9"/>
      <c r="B146" s="9"/>
    </row>
    <row r="147" spans="1:2" x14ac:dyDescent="0.25">
      <c r="A147" s="9"/>
      <c r="B147" s="9"/>
    </row>
    <row r="148" spans="1:2" x14ac:dyDescent="0.25">
      <c r="A148" s="9"/>
      <c r="B148" s="9"/>
    </row>
    <row r="149" spans="1:2" x14ac:dyDescent="0.25">
      <c r="A149" s="9"/>
      <c r="B149" s="9"/>
    </row>
    <row r="150" spans="1:2" x14ac:dyDescent="0.25">
      <c r="A150" s="9"/>
      <c r="B150" s="9"/>
    </row>
    <row r="151" spans="1:2" x14ac:dyDescent="0.25">
      <c r="A151" s="9"/>
      <c r="B151" s="9"/>
    </row>
    <row r="152" spans="1:2" x14ac:dyDescent="0.25">
      <c r="A152" s="9"/>
      <c r="B152" s="9"/>
    </row>
    <row r="153" spans="1:2" x14ac:dyDescent="0.25">
      <c r="A153" s="9"/>
      <c r="B153" s="9"/>
    </row>
    <row r="154" spans="1:2" x14ac:dyDescent="0.25">
      <c r="A154" s="9"/>
      <c r="B154" s="9"/>
    </row>
    <row r="155" spans="1:2" x14ac:dyDescent="0.25">
      <c r="A155" s="9"/>
      <c r="B155" s="9"/>
    </row>
    <row r="156" spans="1:2" x14ac:dyDescent="0.25">
      <c r="A156" s="9"/>
      <c r="B156" s="9"/>
    </row>
    <row r="157" spans="1:2" x14ac:dyDescent="0.25">
      <c r="A157" s="9"/>
      <c r="B157" s="9"/>
    </row>
    <row r="158" spans="1:2" x14ac:dyDescent="0.25">
      <c r="A158" s="9"/>
      <c r="B158" s="9"/>
    </row>
    <row r="159" spans="1:2" x14ac:dyDescent="0.25">
      <c r="A159" s="9"/>
      <c r="B159" s="9"/>
    </row>
    <row r="160" spans="1:2" x14ac:dyDescent="0.25">
      <c r="A160" s="9"/>
      <c r="B160" s="9"/>
    </row>
    <row r="161" spans="1:2" x14ac:dyDescent="0.25">
      <c r="A161" s="9"/>
      <c r="B161" s="9"/>
    </row>
    <row r="162" spans="1:2" x14ac:dyDescent="0.25">
      <c r="A162" s="9"/>
      <c r="B162" s="9"/>
    </row>
    <row r="163" spans="1:2" x14ac:dyDescent="0.25">
      <c r="A163" s="9"/>
      <c r="B163" s="9"/>
    </row>
    <row r="164" spans="1:2" x14ac:dyDescent="0.25">
      <c r="A164" s="9"/>
      <c r="B164" s="9"/>
    </row>
    <row r="165" spans="1:2" x14ac:dyDescent="0.25">
      <c r="A165" s="9"/>
      <c r="B165" s="9"/>
    </row>
    <row r="166" spans="1:2" x14ac:dyDescent="0.25">
      <c r="A166" s="9"/>
      <c r="B166" s="9"/>
    </row>
    <row r="167" spans="1:2" x14ac:dyDescent="0.25">
      <c r="A167" s="9"/>
      <c r="B167" s="9"/>
    </row>
    <row r="168" spans="1:2" x14ac:dyDescent="0.25">
      <c r="A168" s="9"/>
      <c r="B168" s="9"/>
    </row>
    <row r="169" spans="1:2" x14ac:dyDescent="0.25">
      <c r="A169" s="9"/>
      <c r="B169" s="9"/>
    </row>
    <row r="170" spans="1:2" x14ac:dyDescent="0.25">
      <c r="A170" s="9"/>
      <c r="B170" s="9"/>
    </row>
    <row r="171" spans="1:2" x14ac:dyDescent="0.25">
      <c r="A171" s="9"/>
      <c r="B171" s="9"/>
    </row>
    <row r="172" spans="1:2" x14ac:dyDescent="0.25">
      <c r="A172" s="9"/>
      <c r="B172" s="9"/>
    </row>
    <row r="173" spans="1:2" x14ac:dyDescent="0.25">
      <c r="A173" s="9"/>
      <c r="B173" s="9"/>
    </row>
    <row r="174" spans="1:2" x14ac:dyDescent="0.25">
      <c r="A174" s="9"/>
      <c r="B174" s="9"/>
    </row>
    <row r="175" spans="1:2" x14ac:dyDescent="0.25">
      <c r="A175" s="9"/>
      <c r="B175" s="9"/>
    </row>
    <row r="176" spans="1:2" x14ac:dyDescent="0.25">
      <c r="A176" s="9"/>
      <c r="B176" s="9"/>
    </row>
    <row r="177" spans="1:2" x14ac:dyDescent="0.25">
      <c r="A177" s="9"/>
      <c r="B177" s="9"/>
    </row>
    <row r="178" spans="1:2" x14ac:dyDescent="0.25">
      <c r="A178" s="9"/>
      <c r="B178" s="9"/>
    </row>
    <row r="179" spans="1:2" x14ac:dyDescent="0.25">
      <c r="A179" s="9"/>
      <c r="B179" s="9"/>
    </row>
    <row r="180" spans="1:2" x14ac:dyDescent="0.25">
      <c r="A180" s="9"/>
      <c r="B180" s="9"/>
    </row>
    <row r="181" spans="1:2" x14ac:dyDescent="0.25">
      <c r="A181" s="9"/>
      <c r="B181" s="9"/>
    </row>
    <row r="182" spans="1:2" x14ac:dyDescent="0.25">
      <c r="A182" s="9"/>
      <c r="B182" s="9"/>
    </row>
    <row r="183" spans="1:2" x14ac:dyDescent="0.25">
      <c r="A183" s="9"/>
      <c r="B183" s="9"/>
    </row>
    <row r="184" spans="1:2" x14ac:dyDescent="0.25">
      <c r="A184" s="9"/>
      <c r="B184" s="9"/>
    </row>
    <row r="185" spans="1:2" x14ac:dyDescent="0.25">
      <c r="A185" s="9"/>
      <c r="B185" s="9"/>
    </row>
    <row r="186" spans="1:2" x14ac:dyDescent="0.25">
      <c r="A186" s="9"/>
      <c r="B186" s="9"/>
    </row>
    <row r="187" spans="1:2" x14ac:dyDescent="0.25">
      <c r="A187" s="9"/>
      <c r="B187" s="9"/>
    </row>
    <row r="188" spans="1:2" x14ac:dyDescent="0.25">
      <c r="A188" s="9"/>
      <c r="B188" s="9"/>
    </row>
    <row r="189" spans="1:2" x14ac:dyDescent="0.25">
      <c r="A189" s="9"/>
      <c r="B189" s="9"/>
    </row>
    <row r="190" spans="1:2" x14ac:dyDescent="0.25">
      <c r="A190" s="9"/>
      <c r="B190" s="9"/>
    </row>
    <row r="191" spans="1:2" x14ac:dyDescent="0.25">
      <c r="A191" s="9"/>
      <c r="B191" s="9"/>
    </row>
    <row r="192" spans="1:2" x14ac:dyDescent="0.25">
      <c r="A192" s="9"/>
      <c r="B192" s="9"/>
    </row>
    <row r="193" spans="1:2" x14ac:dyDescent="0.25">
      <c r="A193" s="9"/>
      <c r="B193" s="9"/>
    </row>
    <row r="194" spans="1:2" x14ac:dyDescent="0.25">
      <c r="A194" s="9"/>
      <c r="B194" s="9"/>
    </row>
    <row r="195" spans="1:2" x14ac:dyDescent="0.25">
      <c r="A195" s="9"/>
      <c r="B195" s="9"/>
    </row>
    <row r="196" spans="1:2" x14ac:dyDescent="0.25">
      <c r="A196" s="9"/>
      <c r="B196" s="9"/>
    </row>
    <row r="197" spans="1:2" x14ac:dyDescent="0.25">
      <c r="A197" s="9"/>
      <c r="B197" s="9"/>
    </row>
    <row r="198" spans="1:2" x14ac:dyDescent="0.25">
      <c r="A198" s="9"/>
      <c r="B198" s="9"/>
    </row>
    <row r="199" spans="1:2" x14ac:dyDescent="0.25">
      <c r="A199" s="9"/>
      <c r="B199" s="9"/>
    </row>
    <row r="200" spans="1:2" x14ac:dyDescent="0.25">
      <c r="A200" s="9"/>
      <c r="B200" s="9"/>
    </row>
    <row r="201" spans="1:2" x14ac:dyDescent="0.25">
      <c r="A201" s="9"/>
      <c r="B201" s="9"/>
    </row>
    <row r="202" spans="1:2" x14ac:dyDescent="0.25">
      <c r="A202" s="9"/>
      <c r="B202" s="9"/>
    </row>
    <row r="203" spans="1:2" x14ac:dyDescent="0.25">
      <c r="A203" s="9"/>
      <c r="B203" s="9"/>
    </row>
    <row r="204" spans="1:2" x14ac:dyDescent="0.25">
      <c r="A204" s="9"/>
      <c r="B204" s="9"/>
    </row>
    <row r="205" spans="1:2" x14ac:dyDescent="0.25">
      <c r="A205" s="9"/>
      <c r="B205" s="9"/>
    </row>
    <row r="206" spans="1:2" x14ac:dyDescent="0.25">
      <c r="A206" s="9"/>
      <c r="B206" s="9"/>
    </row>
    <row r="207" spans="1:2" x14ac:dyDescent="0.25">
      <c r="A207" s="9"/>
      <c r="B207" s="9"/>
    </row>
    <row r="208" spans="1:2" x14ac:dyDescent="0.25">
      <c r="A208" s="9"/>
      <c r="B208" s="9"/>
    </row>
    <row r="209" spans="1:2" x14ac:dyDescent="0.25">
      <c r="A209" s="9"/>
      <c r="B209" s="9"/>
    </row>
    <row r="210" spans="1:2" x14ac:dyDescent="0.25">
      <c r="A210" s="9"/>
      <c r="B210" s="9"/>
    </row>
    <row r="211" spans="1:2" x14ac:dyDescent="0.25">
      <c r="A211" s="9"/>
      <c r="B211" s="9"/>
    </row>
    <row r="212" spans="1:2" x14ac:dyDescent="0.25">
      <c r="A212" s="9"/>
      <c r="B212" s="9"/>
    </row>
    <row r="213" spans="1:2" x14ac:dyDescent="0.25">
      <c r="A213" s="9"/>
      <c r="B213" s="9"/>
    </row>
    <row r="214" spans="1:2" x14ac:dyDescent="0.25">
      <c r="A214" s="9"/>
      <c r="B214" s="9"/>
    </row>
    <row r="215" spans="1:2" x14ac:dyDescent="0.25">
      <c r="A215" s="9"/>
      <c r="B215" s="9"/>
    </row>
    <row r="216" spans="1:2" x14ac:dyDescent="0.25">
      <c r="A216" s="9"/>
      <c r="B216" s="9"/>
    </row>
    <row r="217" spans="1:2" x14ac:dyDescent="0.25">
      <c r="A217" s="9"/>
      <c r="B217" s="9"/>
    </row>
    <row r="218" spans="1:2" x14ac:dyDescent="0.25">
      <c r="A218" s="9"/>
      <c r="B218" s="9"/>
    </row>
    <row r="219" spans="1:2" x14ac:dyDescent="0.25">
      <c r="A219" s="9"/>
      <c r="B219" s="9"/>
    </row>
    <row r="220" spans="1:2" x14ac:dyDescent="0.25">
      <c r="A220" s="9"/>
      <c r="B220" s="9"/>
    </row>
    <row r="221" spans="1:2" x14ac:dyDescent="0.25">
      <c r="A221" s="9"/>
      <c r="B221" s="9"/>
    </row>
    <row r="222" spans="1:2" x14ac:dyDescent="0.25">
      <c r="A222" s="9"/>
      <c r="B222" s="9"/>
    </row>
    <row r="223" spans="1:2" x14ac:dyDescent="0.25">
      <c r="A223" s="9"/>
      <c r="B223" s="9"/>
    </row>
    <row r="224" spans="1:2" x14ac:dyDescent="0.25">
      <c r="A224" s="9"/>
      <c r="B224" s="9"/>
    </row>
    <row r="225" spans="1:2" x14ac:dyDescent="0.25">
      <c r="A225" s="9"/>
      <c r="B225" s="9"/>
    </row>
    <row r="226" spans="1:2" x14ac:dyDescent="0.25">
      <c r="A226" s="9"/>
      <c r="B226" s="9"/>
    </row>
    <row r="227" spans="1:2" x14ac:dyDescent="0.25">
      <c r="A227" s="9"/>
      <c r="B227" s="9"/>
    </row>
    <row r="228" spans="1:2" x14ac:dyDescent="0.25">
      <c r="A228" s="9"/>
      <c r="B228" s="9"/>
    </row>
    <row r="229" spans="1:2" x14ac:dyDescent="0.25">
      <c r="A229" s="9"/>
      <c r="B229" s="9"/>
    </row>
    <row r="230" spans="1:2" x14ac:dyDescent="0.25">
      <c r="A230" s="9"/>
      <c r="B230" s="9"/>
    </row>
    <row r="231" spans="1:2" x14ac:dyDescent="0.25">
      <c r="A231" s="9"/>
      <c r="B231" s="9"/>
    </row>
    <row r="232" spans="1:2" x14ac:dyDescent="0.25">
      <c r="A232" s="9"/>
      <c r="B232" s="9"/>
    </row>
    <row r="233" spans="1:2" x14ac:dyDescent="0.25">
      <c r="A233" s="9"/>
      <c r="B233" s="9"/>
    </row>
    <row r="234" spans="1:2" x14ac:dyDescent="0.25">
      <c r="A234" s="9"/>
      <c r="B234" s="9"/>
    </row>
    <row r="235" spans="1:2" x14ac:dyDescent="0.25">
      <c r="A235" s="9"/>
      <c r="B235" s="9"/>
    </row>
    <row r="236" spans="1:2" x14ac:dyDescent="0.25">
      <c r="A236" s="9"/>
      <c r="B236" s="9"/>
    </row>
    <row r="237" spans="1:2" x14ac:dyDescent="0.25">
      <c r="A237" s="9"/>
      <c r="B237" s="9"/>
    </row>
    <row r="238" spans="1:2" x14ac:dyDescent="0.25">
      <c r="A238" s="9"/>
      <c r="B238" s="9"/>
    </row>
    <row r="239" spans="1:2" x14ac:dyDescent="0.25">
      <c r="A239" s="9"/>
      <c r="B239" s="9"/>
    </row>
    <row r="240" spans="1:2" x14ac:dyDescent="0.25">
      <c r="A240" s="9"/>
      <c r="B240" s="9"/>
    </row>
    <row r="241" spans="1:2" x14ac:dyDescent="0.25">
      <c r="A241" s="9"/>
      <c r="B241" s="9"/>
    </row>
    <row r="242" spans="1:2" x14ac:dyDescent="0.25">
      <c r="A242" s="9"/>
      <c r="B242" s="9"/>
    </row>
    <row r="243" spans="1:2" x14ac:dyDescent="0.25">
      <c r="A243" s="9"/>
      <c r="B243" s="9"/>
    </row>
    <row r="244" spans="1:2" x14ac:dyDescent="0.25">
      <c r="A244" s="9"/>
      <c r="B244" s="9"/>
    </row>
    <row r="245" spans="1:2" x14ac:dyDescent="0.25">
      <c r="A245" s="9"/>
      <c r="B245" s="9"/>
    </row>
    <row r="246" spans="1:2" x14ac:dyDescent="0.25">
      <c r="A246" s="9"/>
      <c r="B246" s="9"/>
    </row>
    <row r="247" spans="1:2" x14ac:dyDescent="0.25">
      <c r="A247" s="9"/>
      <c r="B247" s="9"/>
    </row>
    <row r="248" spans="1:2" x14ac:dyDescent="0.25">
      <c r="A248" s="9"/>
      <c r="B248" s="9"/>
    </row>
    <row r="249" spans="1:2" x14ac:dyDescent="0.25">
      <c r="A249" s="9"/>
      <c r="B249" s="9"/>
    </row>
    <row r="250" spans="1:2" x14ac:dyDescent="0.25">
      <c r="A250" s="9"/>
      <c r="B250" s="9"/>
    </row>
    <row r="251" spans="1:2" x14ac:dyDescent="0.25">
      <c r="A251" s="9"/>
      <c r="B251" s="9"/>
    </row>
    <row r="252" spans="1:2" x14ac:dyDescent="0.25">
      <c r="A252" s="9"/>
      <c r="B252" s="9"/>
    </row>
    <row r="253" spans="1:2" x14ac:dyDescent="0.25">
      <c r="A253" s="9"/>
      <c r="B253" s="9"/>
    </row>
    <row r="254" spans="1:2" x14ac:dyDescent="0.25">
      <c r="A254" s="9"/>
      <c r="B254" s="9"/>
    </row>
    <row r="255" spans="1:2" x14ac:dyDescent="0.25">
      <c r="A255" s="9"/>
      <c r="B255" s="9"/>
    </row>
    <row r="256" spans="1:2" x14ac:dyDescent="0.25">
      <c r="A256" s="9"/>
      <c r="B256" s="9"/>
    </row>
    <row r="257" spans="1:2" x14ac:dyDescent="0.25">
      <c r="A257" s="9"/>
      <c r="B257" s="9"/>
    </row>
    <row r="258" spans="1:2" x14ac:dyDescent="0.25">
      <c r="A258" s="9"/>
      <c r="B258" s="9"/>
    </row>
    <row r="259" spans="1:2" x14ac:dyDescent="0.25">
      <c r="A259" s="9"/>
      <c r="B259" s="9"/>
    </row>
    <row r="260" spans="1:2" x14ac:dyDescent="0.25">
      <c r="A260" s="9"/>
      <c r="B260" s="9"/>
    </row>
    <row r="261" spans="1:2" x14ac:dyDescent="0.25">
      <c r="A261" s="9"/>
      <c r="B261" s="9"/>
    </row>
    <row r="262" spans="1:2" x14ac:dyDescent="0.25">
      <c r="A262" s="9"/>
      <c r="B262" s="9"/>
    </row>
    <row r="263" spans="1:2" x14ac:dyDescent="0.25">
      <c r="A263" s="9"/>
      <c r="B263" s="9"/>
    </row>
    <row r="264" spans="1:2" x14ac:dyDescent="0.25">
      <c r="A264" s="9"/>
      <c r="B264" s="9"/>
    </row>
    <row r="265" spans="1:2" x14ac:dyDescent="0.25">
      <c r="A265" s="9"/>
      <c r="B265" s="9"/>
    </row>
    <row r="266" spans="1:2" x14ac:dyDescent="0.25">
      <c r="A266" s="9"/>
      <c r="B266" s="9"/>
    </row>
    <row r="267" spans="1:2" x14ac:dyDescent="0.25">
      <c r="A267" s="9"/>
      <c r="B267" s="9"/>
    </row>
    <row r="268" spans="1:2" x14ac:dyDescent="0.25">
      <c r="A268" s="9"/>
      <c r="B268" s="9"/>
    </row>
    <row r="269" spans="1:2" x14ac:dyDescent="0.25">
      <c r="A269" s="9"/>
      <c r="B269" s="9"/>
    </row>
    <row r="270" spans="1:2" x14ac:dyDescent="0.25">
      <c r="A270" s="9"/>
      <c r="B270" s="9"/>
    </row>
    <row r="271" spans="1:2" x14ac:dyDescent="0.25">
      <c r="A271" s="9"/>
      <c r="B271" s="9"/>
    </row>
    <row r="272" spans="1:2" x14ac:dyDescent="0.25">
      <c r="A272" s="9"/>
      <c r="B272" s="9"/>
    </row>
    <row r="273" spans="1:2" x14ac:dyDescent="0.25">
      <c r="A273" s="9"/>
      <c r="B273" s="9"/>
    </row>
    <row r="274" spans="1:2" x14ac:dyDescent="0.25">
      <c r="A274" s="9"/>
      <c r="B274" s="9"/>
    </row>
    <row r="275" spans="1:2" x14ac:dyDescent="0.25">
      <c r="A275" s="9"/>
      <c r="B275" s="9"/>
    </row>
    <row r="276" spans="1:2" x14ac:dyDescent="0.25">
      <c r="A276" s="9"/>
      <c r="B276" s="9"/>
    </row>
    <row r="277" spans="1:2" x14ac:dyDescent="0.25">
      <c r="A277" s="9"/>
      <c r="B277" s="9"/>
    </row>
    <row r="278" spans="1:2" x14ac:dyDescent="0.25">
      <c r="A278" s="9"/>
      <c r="B278" s="9"/>
    </row>
    <row r="279" spans="1:2" x14ac:dyDescent="0.25">
      <c r="A279" s="9"/>
      <c r="B279" s="9"/>
    </row>
    <row r="280" spans="1:2" x14ac:dyDescent="0.25">
      <c r="A280" s="9"/>
      <c r="B280" s="9"/>
    </row>
    <row r="281" spans="1:2" x14ac:dyDescent="0.25">
      <c r="A281" s="9"/>
      <c r="B281" s="9"/>
    </row>
    <row r="282" spans="1:2" x14ac:dyDescent="0.25">
      <c r="A282" s="9"/>
      <c r="B282" s="9"/>
    </row>
    <row r="283" spans="1:2" x14ac:dyDescent="0.25">
      <c r="A283" s="9"/>
      <c r="B283" s="9"/>
    </row>
    <row r="284" spans="1:2" x14ac:dyDescent="0.25">
      <c r="A284" s="9"/>
      <c r="B284" s="9"/>
    </row>
    <row r="285" spans="1:2" x14ac:dyDescent="0.25">
      <c r="A285" s="9"/>
      <c r="B285" s="9"/>
    </row>
    <row r="286" spans="1:2" x14ac:dyDescent="0.25">
      <c r="A286" s="9"/>
      <c r="B286" s="9"/>
    </row>
    <row r="287" spans="1:2" x14ac:dyDescent="0.25">
      <c r="A287" s="9"/>
      <c r="B287" s="9"/>
    </row>
    <row r="288" spans="1:2" x14ac:dyDescent="0.25">
      <c r="A288" s="9"/>
      <c r="B288" s="9"/>
    </row>
    <row r="289" spans="1:2" x14ac:dyDescent="0.25">
      <c r="A289" s="9"/>
      <c r="B289" s="9"/>
    </row>
    <row r="290" spans="1:2" x14ac:dyDescent="0.25">
      <c r="A290" s="9"/>
      <c r="B290" s="9"/>
    </row>
    <row r="291" spans="1:2" x14ac:dyDescent="0.25">
      <c r="A291" s="9"/>
      <c r="B291" s="9"/>
    </row>
    <row r="292" spans="1:2" x14ac:dyDescent="0.25">
      <c r="A292" s="9"/>
      <c r="B292" s="9"/>
    </row>
    <row r="293" spans="1:2" x14ac:dyDescent="0.25">
      <c r="A293" s="9"/>
      <c r="B293" s="9"/>
    </row>
    <row r="294" spans="1:2" x14ac:dyDescent="0.25">
      <c r="A294" s="9"/>
      <c r="B294" s="9"/>
    </row>
    <row r="295" spans="1:2" x14ac:dyDescent="0.25">
      <c r="A295" s="9"/>
      <c r="B295" s="9"/>
    </row>
    <row r="296" spans="1:2" x14ac:dyDescent="0.25">
      <c r="A296" s="9"/>
      <c r="B296" s="9"/>
    </row>
    <row r="297" spans="1:2" x14ac:dyDescent="0.25">
      <c r="A297" s="9"/>
      <c r="B297" s="9"/>
    </row>
    <row r="298" spans="1:2" x14ac:dyDescent="0.25">
      <c r="A298" s="9"/>
      <c r="B298" s="9"/>
    </row>
    <row r="299" spans="1:2" x14ac:dyDescent="0.25">
      <c r="A299" s="9"/>
      <c r="B299" s="9"/>
    </row>
    <row r="300" spans="1:2" x14ac:dyDescent="0.25">
      <c r="A300" s="9"/>
      <c r="B300" s="9"/>
    </row>
    <row r="301" spans="1:2" x14ac:dyDescent="0.25">
      <c r="A301" s="9"/>
      <c r="B301" s="9"/>
    </row>
    <row r="302" spans="1:2" x14ac:dyDescent="0.25">
      <c r="A302" s="9"/>
      <c r="B302" s="9"/>
    </row>
    <row r="303" spans="1:2" x14ac:dyDescent="0.25">
      <c r="A303" s="9"/>
      <c r="B303" s="9"/>
    </row>
    <row r="304" spans="1:2" x14ac:dyDescent="0.25">
      <c r="A304" s="9"/>
      <c r="B304" s="9"/>
    </row>
    <row r="305" spans="1:2" x14ac:dyDescent="0.25">
      <c r="A305" s="9"/>
      <c r="B305" s="9"/>
    </row>
    <row r="306" spans="1:2" x14ac:dyDescent="0.25">
      <c r="A306" s="9"/>
      <c r="B306" s="9"/>
    </row>
    <row r="307" spans="1:2" x14ac:dyDescent="0.25">
      <c r="A307" s="9"/>
      <c r="B307" s="9"/>
    </row>
    <row r="308" spans="1:2" x14ac:dyDescent="0.25">
      <c r="A308" s="9"/>
      <c r="B308" s="9"/>
    </row>
    <row r="309" spans="1:2" x14ac:dyDescent="0.25">
      <c r="A309" s="9"/>
      <c r="B309" s="9"/>
    </row>
    <row r="310" spans="1:2" x14ac:dyDescent="0.25">
      <c r="A310" s="9"/>
      <c r="B310" s="9"/>
    </row>
    <row r="311" spans="1:2" x14ac:dyDescent="0.25">
      <c r="A311" s="9"/>
      <c r="B311" s="9"/>
    </row>
    <row r="312" spans="1:2" x14ac:dyDescent="0.25">
      <c r="A312" s="9"/>
      <c r="B312" s="9"/>
    </row>
    <row r="313" spans="1:2" x14ac:dyDescent="0.25">
      <c r="A313" s="9"/>
      <c r="B313" s="9"/>
    </row>
    <row r="314" spans="1:2" x14ac:dyDescent="0.25">
      <c r="A314" s="9"/>
      <c r="B314" s="9"/>
    </row>
    <row r="315" spans="1:2" x14ac:dyDescent="0.25">
      <c r="A315" s="9"/>
      <c r="B315" s="9"/>
    </row>
    <row r="316" spans="1:2" x14ac:dyDescent="0.25">
      <c r="A316" s="9"/>
      <c r="B316" s="9"/>
    </row>
    <row r="317" spans="1:2" x14ac:dyDescent="0.25">
      <c r="A317" s="9"/>
      <c r="B317" s="9"/>
    </row>
    <row r="318" spans="1:2" x14ac:dyDescent="0.25">
      <c r="A318" s="9"/>
      <c r="B318" s="9"/>
    </row>
    <row r="319" spans="1:2" x14ac:dyDescent="0.25">
      <c r="A319" s="9"/>
      <c r="B319" s="9"/>
    </row>
    <row r="320" spans="1:2" x14ac:dyDescent="0.25">
      <c r="A320" s="9"/>
      <c r="B320" s="9"/>
    </row>
    <row r="321" spans="1:2" x14ac:dyDescent="0.25">
      <c r="A321" s="9"/>
      <c r="B321" s="9"/>
    </row>
    <row r="322" spans="1:2" x14ac:dyDescent="0.25">
      <c r="A322" s="9"/>
      <c r="B322" s="9"/>
    </row>
    <row r="323" spans="1:2" x14ac:dyDescent="0.25">
      <c r="A323" s="9"/>
      <c r="B323" s="9"/>
    </row>
    <row r="324" spans="1:2" x14ac:dyDescent="0.25">
      <c r="A324" s="9"/>
      <c r="B324" s="9"/>
    </row>
    <row r="325" spans="1:2" x14ac:dyDescent="0.25">
      <c r="A325" s="9"/>
      <c r="B325" s="9"/>
    </row>
    <row r="326" spans="1:2" x14ac:dyDescent="0.25">
      <c r="A326" s="9"/>
      <c r="B326" s="9"/>
    </row>
    <row r="327" spans="1:2" x14ac:dyDescent="0.25">
      <c r="A327" s="9"/>
      <c r="B327" s="9"/>
    </row>
    <row r="328" spans="1:2" x14ac:dyDescent="0.25">
      <c r="A328" s="9"/>
      <c r="B328" s="9"/>
    </row>
    <row r="329" spans="1:2" x14ac:dyDescent="0.25">
      <c r="A329" s="9"/>
      <c r="B329" s="9"/>
    </row>
    <row r="330" spans="1:2" x14ac:dyDescent="0.25">
      <c r="A330" s="9"/>
      <c r="B330" s="9"/>
    </row>
    <row r="331" spans="1:2" x14ac:dyDescent="0.25">
      <c r="A331" s="9"/>
      <c r="B331" s="9"/>
    </row>
    <row r="332" spans="1:2" x14ac:dyDescent="0.25">
      <c r="A332" s="9"/>
      <c r="B332" s="9"/>
    </row>
    <row r="333" spans="1:2" x14ac:dyDescent="0.25">
      <c r="A333" s="9"/>
      <c r="B333" s="9"/>
    </row>
    <row r="334" spans="1:2" x14ac:dyDescent="0.25">
      <c r="A334" s="9"/>
      <c r="B334" s="9"/>
    </row>
    <row r="335" spans="1:2" x14ac:dyDescent="0.25">
      <c r="A335" s="9"/>
      <c r="B335" s="9"/>
    </row>
    <row r="336" spans="1:2" x14ac:dyDescent="0.25">
      <c r="A336" s="9"/>
      <c r="B336" s="9"/>
    </row>
    <row r="337" spans="1:2" x14ac:dyDescent="0.25">
      <c r="A337" s="9"/>
      <c r="B337" s="9"/>
    </row>
    <row r="338" spans="1:2" x14ac:dyDescent="0.25">
      <c r="A338" s="9"/>
      <c r="B338" s="9"/>
    </row>
    <row r="339" spans="1:2" x14ac:dyDescent="0.25">
      <c r="A339" s="9"/>
      <c r="B339" s="9"/>
    </row>
    <row r="340" spans="1:2" x14ac:dyDescent="0.25">
      <c r="A340" s="9"/>
      <c r="B340" s="9"/>
    </row>
    <row r="341" spans="1:2" x14ac:dyDescent="0.25">
      <c r="A341" s="9"/>
      <c r="B341" s="9"/>
    </row>
    <row r="342" spans="1:2" x14ac:dyDescent="0.25">
      <c r="A342" s="9"/>
      <c r="B342" s="9"/>
    </row>
    <row r="343" spans="1:2" x14ac:dyDescent="0.25">
      <c r="A343" s="9"/>
      <c r="B343" s="9"/>
    </row>
    <row r="344" spans="1:2" x14ac:dyDescent="0.25">
      <c r="A344" s="9"/>
      <c r="B344" s="9"/>
    </row>
    <row r="345" spans="1:2" x14ac:dyDescent="0.25">
      <c r="A345" s="9"/>
      <c r="B345" s="9"/>
    </row>
    <row r="346" spans="1:2" x14ac:dyDescent="0.25">
      <c r="A346" s="9"/>
      <c r="B346" s="9"/>
    </row>
    <row r="347" spans="1:2" x14ac:dyDescent="0.25">
      <c r="A347" s="9"/>
      <c r="B347" s="9"/>
    </row>
    <row r="348" spans="1:2" x14ac:dyDescent="0.25">
      <c r="A348" s="9"/>
      <c r="B348" s="9"/>
    </row>
    <row r="349" spans="1:2" x14ac:dyDescent="0.25">
      <c r="A349" s="9"/>
      <c r="B349" s="9"/>
    </row>
    <row r="350" spans="1:2" x14ac:dyDescent="0.25">
      <c r="A350" s="9"/>
      <c r="B350" s="9"/>
    </row>
    <row r="351" spans="1:2" x14ac:dyDescent="0.25">
      <c r="A351" s="9"/>
      <c r="B351" s="9"/>
    </row>
    <row r="352" spans="1:2" x14ac:dyDescent="0.25">
      <c r="A352" s="9"/>
      <c r="B352" s="9"/>
    </row>
    <row r="353" spans="1:2" x14ac:dyDescent="0.25">
      <c r="A353" s="9"/>
      <c r="B353" s="9"/>
    </row>
    <row r="354" spans="1:2" x14ac:dyDescent="0.25">
      <c r="A354" s="9"/>
      <c r="B354" s="9"/>
    </row>
    <row r="355" spans="1:2" x14ac:dyDescent="0.25">
      <c r="A355" s="9"/>
      <c r="B355" s="9"/>
    </row>
    <row r="356" spans="1:2" x14ac:dyDescent="0.25">
      <c r="A356" s="9"/>
      <c r="B356" s="9"/>
    </row>
    <row r="357" spans="1:2" x14ac:dyDescent="0.25">
      <c r="A357" s="9"/>
      <c r="B357" s="9"/>
    </row>
    <row r="358" spans="1:2" x14ac:dyDescent="0.25">
      <c r="A358" s="9"/>
      <c r="B358" s="9"/>
    </row>
    <row r="359" spans="1:2" x14ac:dyDescent="0.25">
      <c r="A359" s="9"/>
      <c r="B359" s="9"/>
    </row>
    <row r="360" spans="1:2" x14ac:dyDescent="0.25">
      <c r="A360" s="9"/>
      <c r="B360" s="9"/>
    </row>
    <row r="361" spans="1:2" x14ac:dyDescent="0.25">
      <c r="A361" s="9"/>
      <c r="B361" s="9"/>
    </row>
    <row r="362" spans="1:2" x14ac:dyDescent="0.25">
      <c r="A362" s="9"/>
      <c r="B362" s="9"/>
    </row>
    <row r="363" spans="1:2" x14ac:dyDescent="0.25">
      <c r="A363" s="9"/>
      <c r="B363" s="9"/>
    </row>
    <row r="364" spans="1:2" x14ac:dyDescent="0.25">
      <c r="A364" s="9"/>
      <c r="B364" s="9"/>
    </row>
    <row r="365" spans="1:2" x14ac:dyDescent="0.25">
      <c r="A365" s="9"/>
      <c r="B365" s="9"/>
    </row>
    <row r="366" spans="1:2" x14ac:dyDescent="0.25">
      <c r="A366" s="9"/>
      <c r="B366" s="9"/>
    </row>
    <row r="367" spans="1:2" x14ac:dyDescent="0.25">
      <c r="A367" s="9"/>
      <c r="B367" s="9"/>
    </row>
    <row r="368" spans="1:2" x14ac:dyDescent="0.25">
      <c r="A368" s="9"/>
      <c r="B368" s="9"/>
    </row>
    <row r="369" spans="1:2" x14ac:dyDescent="0.25">
      <c r="A369" s="9"/>
      <c r="B369" s="9"/>
    </row>
    <row r="370" spans="1:2" x14ac:dyDescent="0.25">
      <c r="A370" s="9"/>
      <c r="B370" s="9"/>
    </row>
    <row r="371" spans="1:2" x14ac:dyDescent="0.25">
      <c r="A371" s="9"/>
      <c r="B371" s="9"/>
    </row>
    <row r="372" spans="1:2" x14ac:dyDescent="0.25">
      <c r="A372" s="9"/>
      <c r="B372" s="9"/>
    </row>
    <row r="373" spans="1:2" x14ac:dyDescent="0.25">
      <c r="A373" s="9"/>
      <c r="B373" s="9"/>
    </row>
    <row r="374" spans="1:2" x14ac:dyDescent="0.25">
      <c r="A374" s="9"/>
      <c r="B374" s="9"/>
    </row>
    <row r="375" spans="1:2" x14ac:dyDescent="0.25">
      <c r="A375" s="9"/>
      <c r="B375" s="9"/>
    </row>
    <row r="376" spans="1:2" x14ac:dyDescent="0.25">
      <c r="A376" s="9"/>
      <c r="B376" s="9"/>
    </row>
    <row r="377" spans="1:2" x14ac:dyDescent="0.25">
      <c r="A377" s="9"/>
      <c r="B377" s="9"/>
    </row>
    <row r="378" spans="1:2" x14ac:dyDescent="0.25">
      <c r="A378" s="9"/>
      <c r="B378" s="9"/>
    </row>
    <row r="379" spans="1:2" x14ac:dyDescent="0.25">
      <c r="A379" s="9"/>
      <c r="B379" s="9"/>
    </row>
    <row r="380" spans="1:2" x14ac:dyDescent="0.25">
      <c r="A380" s="9"/>
      <c r="B380" s="9"/>
    </row>
    <row r="381" spans="1:2" x14ac:dyDescent="0.25">
      <c r="A381" s="9"/>
      <c r="B381" s="9"/>
    </row>
    <row r="382" spans="1:2" x14ac:dyDescent="0.25">
      <c r="A382" s="9"/>
      <c r="B382" s="9"/>
    </row>
    <row r="383" spans="1:2" x14ac:dyDescent="0.25">
      <c r="A383" s="9"/>
      <c r="B383" s="9"/>
    </row>
    <row r="384" spans="1:2" x14ac:dyDescent="0.25">
      <c r="A384" s="9"/>
      <c r="B384" s="9"/>
    </row>
    <row r="385" spans="1:2" x14ac:dyDescent="0.25">
      <c r="A385" s="9"/>
      <c r="B385" s="9"/>
    </row>
    <row r="386" spans="1:2" x14ac:dyDescent="0.25">
      <c r="A386" s="9"/>
      <c r="B386" s="9"/>
    </row>
    <row r="387" spans="1:2" x14ac:dyDescent="0.25">
      <c r="A387" s="9"/>
      <c r="B387" s="9"/>
    </row>
    <row r="388" spans="1:2" x14ac:dyDescent="0.25">
      <c r="A388" s="9"/>
      <c r="B388" s="9"/>
    </row>
    <row r="389" spans="1:2" x14ac:dyDescent="0.25">
      <c r="A389" s="9"/>
      <c r="B389" s="9"/>
    </row>
    <row r="390" spans="1:2" x14ac:dyDescent="0.25">
      <c r="A390" s="9"/>
      <c r="B390" s="9"/>
    </row>
    <row r="391" spans="1:2" x14ac:dyDescent="0.25">
      <c r="A391" s="9"/>
      <c r="B391" s="9"/>
    </row>
    <row r="392" spans="1:2" x14ac:dyDescent="0.25">
      <c r="A392" s="9"/>
      <c r="B392" s="9"/>
    </row>
    <row r="393" spans="1:2" x14ac:dyDescent="0.25">
      <c r="A393" s="9"/>
      <c r="B393" s="9"/>
    </row>
    <row r="394" spans="1:2" x14ac:dyDescent="0.25">
      <c r="A394" s="9"/>
      <c r="B394" s="9"/>
    </row>
    <row r="395" spans="1:2" x14ac:dyDescent="0.25">
      <c r="A395" s="9"/>
      <c r="B395" s="9"/>
    </row>
    <row r="396" spans="1:2" x14ac:dyDescent="0.25">
      <c r="A396" s="9"/>
      <c r="B396" s="9"/>
    </row>
    <row r="397" spans="1:2" x14ac:dyDescent="0.25">
      <c r="A397" s="9"/>
      <c r="B397" s="9"/>
    </row>
    <row r="398" spans="1:2" x14ac:dyDescent="0.25">
      <c r="A398" s="9"/>
      <c r="B398" s="9"/>
    </row>
    <row r="399" spans="1:2" x14ac:dyDescent="0.25">
      <c r="A399" s="9"/>
      <c r="B399" s="9"/>
    </row>
    <row r="400" spans="1:2" x14ac:dyDescent="0.25">
      <c r="A400" s="9"/>
      <c r="B400" s="9"/>
    </row>
    <row r="401" spans="1:2" x14ac:dyDescent="0.25">
      <c r="A401" s="9"/>
      <c r="B401" s="9"/>
    </row>
    <row r="402" spans="1:2" x14ac:dyDescent="0.25">
      <c r="A402" s="9"/>
      <c r="B402" s="9"/>
    </row>
    <row r="403" spans="1:2" x14ac:dyDescent="0.25">
      <c r="A403" s="9"/>
      <c r="B403" s="9"/>
    </row>
    <row r="404" spans="1:2" x14ac:dyDescent="0.25">
      <c r="A404" s="9"/>
      <c r="B404" s="9"/>
    </row>
    <row r="405" spans="1:2" x14ac:dyDescent="0.25">
      <c r="A405" s="9"/>
      <c r="B405" s="9"/>
    </row>
    <row r="406" spans="1:2" x14ac:dyDescent="0.25">
      <c r="A406" s="9"/>
      <c r="B406" s="9"/>
    </row>
    <row r="407" spans="1:2" x14ac:dyDescent="0.25">
      <c r="A407" s="9"/>
      <c r="B407" s="9"/>
    </row>
    <row r="408" spans="1:2" x14ac:dyDescent="0.25">
      <c r="A408" s="9"/>
      <c r="B408" s="9"/>
    </row>
    <row r="409" spans="1:2" x14ac:dyDescent="0.25">
      <c r="A409" s="9"/>
      <c r="B409" s="9"/>
    </row>
    <row r="410" spans="1:2" x14ac:dyDescent="0.25">
      <c r="A410" s="9"/>
      <c r="B410" s="9"/>
    </row>
    <row r="411" spans="1:2" x14ac:dyDescent="0.25">
      <c r="A411" s="9"/>
      <c r="B411" s="9"/>
    </row>
    <row r="412" spans="1:2" x14ac:dyDescent="0.25">
      <c r="A412" s="9"/>
      <c r="B412" s="9"/>
    </row>
    <row r="413" spans="1:2" x14ac:dyDescent="0.25">
      <c r="A413" s="9"/>
      <c r="B413" s="9"/>
    </row>
    <row r="414" spans="1:2" x14ac:dyDescent="0.25">
      <c r="A414" s="9"/>
      <c r="B414" s="9"/>
    </row>
    <row r="415" spans="1:2" x14ac:dyDescent="0.25">
      <c r="A415" s="9"/>
      <c r="B415" s="9"/>
    </row>
    <row r="416" spans="1:2" x14ac:dyDescent="0.25">
      <c r="A416" s="9"/>
      <c r="B416" s="9"/>
    </row>
    <row r="417" spans="1:2" x14ac:dyDescent="0.25">
      <c r="A417" s="9"/>
      <c r="B417" s="9"/>
    </row>
    <row r="418" spans="1:2" x14ac:dyDescent="0.25">
      <c r="A418" s="9"/>
      <c r="B418" s="9"/>
    </row>
    <row r="419" spans="1:2" x14ac:dyDescent="0.25">
      <c r="A419" s="9"/>
      <c r="B419" s="9"/>
    </row>
    <row r="420" spans="1:2" x14ac:dyDescent="0.25">
      <c r="A420" s="9"/>
      <c r="B420" s="9"/>
    </row>
    <row r="421" spans="1:2" x14ac:dyDescent="0.25">
      <c r="A421" s="9"/>
      <c r="B421" s="9"/>
    </row>
    <row r="422" spans="1:2" x14ac:dyDescent="0.25">
      <c r="A422" s="9"/>
      <c r="B422" s="9"/>
    </row>
    <row r="423" spans="1:2" x14ac:dyDescent="0.25">
      <c r="A423" s="9"/>
      <c r="B423" s="9"/>
    </row>
    <row r="424" spans="1:2" x14ac:dyDescent="0.25">
      <c r="A424" s="9"/>
      <c r="B424" s="9"/>
    </row>
    <row r="425" spans="1:2" x14ac:dyDescent="0.25">
      <c r="A425" s="9"/>
      <c r="B425" s="9"/>
    </row>
    <row r="426" spans="1:2" x14ac:dyDescent="0.25">
      <c r="A426" s="9"/>
      <c r="B426" s="9"/>
    </row>
    <row r="427" spans="1:2" x14ac:dyDescent="0.25">
      <c r="A427" s="9"/>
      <c r="B427" s="9"/>
    </row>
    <row r="428" spans="1:2" x14ac:dyDescent="0.25">
      <c r="A428" s="9"/>
      <c r="B428" s="9"/>
    </row>
    <row r="429" spans="1:2" x14ac:dyDescent="0.25">
      <c r="A429" s="9"/>
      <c r="B429" s="9"/>
    </row>
    <row r="430" spans="1:2" x14ac:dyDescent="0.25">
      <c r="A430" s="9"/>
      <c r="B430" s="9"/>
    </row>
    <row r="431" spans="1:2" x14ac:dyDescent="0.25">
      <c r="A431" s="9"/>
      <c r="B431" s="9"/>
    </row>
    <row r="432" spans="1:2" x14ac:dyDescent="0.25">
      <c r="A432" s="9"/>
      <c r="B432" s="9"/>
    </row>
    <row r="433" spans="1:2" x14ac:dyDescent="0.25">
      <c r="A433" s="9"/>
      <c r="B433" s="9"/>
    </row>
    <row r="434" spans="1:2" x14ac:dyDescent="0.25">
      <c r="A434" s="9"/>
      <c r="B434" s="9"/>
    </row>
    <row r="435" spans="1:2" x14ac:dyDescent="0.25">
      <c r="A435" s="9"/>
      <c r="B435" s="9"/>
    </row>
    <row r="436" spans="1:2" x14ac:dyDescent="0.25">
      <c r="A436" s="9"/>
      <c r="B436" s="9"/>
    </row>
    <row r="437" spans="1:2" x14ac:dyDescent="0.25">
      <c r="A437" s="9"/>
      <c r="B437" s="9"/>
    </row>
    <row r="438" spans="1:2" x14ac:dyDescent="0.25">
      <c r="A438" s="9"/>
      <c r="B438" s="9"/>
    </row>
    <row r="439" spans="1:2" x14ac:dyDescent="0.25">
      <c r="A439" s="9"/>
      <c r="B439" s="9"/>
    </row>
    <row r="440" spans="1:2" x14ac:dyDescent="0.25">
      <c r="A440" s="9"/>
      <c r="B440" s="9"/>
    </row>
    <row r="441" spans="1:2" x14ac:dyDescent="0.25">
      <c r="A441" s="9"/>
      <c r="B441" s="9"/>
    </row>
    <row r="442" spans="1:2" x14ac:dyDescent="0.25">
      <c r="A442" s="9"/>
      <c r="B442" s="9"/>
    </row>
    <row r="443" spans="1:2" x14ac:dyDescent="0.25">
      <c r="A443" s="9"/>
      <c r="B443" s="9"/>
    </row>
    <row r="444" spans="1:2" x14ac:dyDescent="0.25">
      <c r="A444" s="9"/>
      <c r="B444" s="9"/>
    </row>
    <row r="445" spans="1:2" x14ac:dyDescent="0.25">
      <c r="A445" s="9"/>
      <c r="B445" s="9"/>
    </row>
    <row r="446" spans="1:2" x14ac:dyDescent="0.25">
      <c r="A446" s="9"/>
      <c r="B446" s="9"/>
    </row>
    <row r="447" spans="1:2" x14ac:dyDescent="0.25">
      <c r="A447" s="9"/>
      <c r="B447" s="9"/>
    </row>
    <row r="448" spans="1:2" x14ac:dyDescent="0.25">
      <c r="A448" s="9"/>
      <c r="B448" s="9"/>
    </row>
    <row r="449" spans="1:2" x14ac:dyDescent="0.25">
      <c r="A449" s="9"/>
      <c r="B449" s="9"/>
    </row>
    <row r="450" spans="1:2" x14ac:dyDescent="0.25">
      <c r="A450" s="9"/>
      <c r="B450" s="9"/>
    </row>
    <row r="451" spans="1:2" x14ac:dyDescent="0.25">
      <c r="A451" s="9"/>
      <c r="B451" s="9"/>
    </row>
    <row r="452" spans="1:2" x14ac:dyDescent="0.25">
      <c r="A452" s="9"/>
      <c r="B452" s="9"/>
    </row>
    <row r="453" spans="1:2" x14ac:dyDescent="0.25">
      <c r="A453" s="9"/>
      <c r="B453" s="9"/>
    </row>
    <row r="454" spans="1:2" x14ac:dyDescent="0.25">
      <c r="A454" s="9"/>
      <c r="B454" s="9"/>
    </row>
    <row r="455" spans="1:2" x14ac:dyDescent="0.25">
      <c r="A455" s="9"/>
      <c r="B455" s="9"/>
    </row>
    <row r="456" spans="1:2" x14ac:dyDescent="0.25">
      <c r="A456" s="9"/>
      <c r="B456" s="9"/>
    </row>
    <row r="457" spans="1:2" x14ac:dyDescent="0.25">
      <c r="A457" s="9"/>
      <c r="B457" s="9"/>
    </row>
    <row r="458" spans="1:2" x14ac:dyDescent="0.25">
      <c r="A458" s="9"/>
      <c r="B458" s="9"/>
    </row>
    <row r="459" spans="1:2" x14ac:dyDescent="0.25">
      <c r="A459" s="9"/>
      <c r="B459" s="9"/>
    </row>
    <row r="460" spans="1:2" x14ac:dyDescent="0.25">
      <c r="A460" s="9"/>
      <c r="B460" s="9"/>
    </row>
    <row r="461" spans="1:2" x14ac:dyDescent="0.25">
      <c r="A461" s="9"/>
      <c r="B461" s="9"/>
    </row>
    <row r="462" spans="1:2" x14ac:dyDescent="0.25">
      <c r="A462" s="9"/>
      <c r="B462" s="9"/>
    </row>
    <row r="463" spans="1:2" x14ac:dyDescent="0.25">
      <c r="A463" s="9"/>
      <c r="B463" s="9"/>
    </row>
    <row r="464" spans="1:2" x14ac:dyDescent="0.25">
      <c r="A464" s="9"/>
      <c r="B464" s="9"/>
    </row>
    <row r="465" spans="1:2" x14ac:dyDescent="0.25">
      <c r="A465" s="9"/>
      <c r="B465" s="9"/>
    </row>
    <row r="466" spans="1:2" x14ac:dyDescent="0.25">
      <c r="A466" s="9"/>
      <c r="B466" s="9"/>
    </row>
    <row r="467" spans="1:2" x14ac:dyDescent="0.25">
      <c r="A467" s="9"/>
      <c r="B467" s="9"/>
    </row>
    <row r="468" spans="1:2" x14ac:dyDescent="0.25">
      <c r="A468" s="9"/>
      <c r="B468" s="9"/>
    </row>
    <row r="469" spans="1:2" x14ac:dyDescent="0.25">
      <c r="A469" s="9"/>
      <c r="B469" s="9"/>
    </row>
    <row r="470" spans="1:2" x14ac:dyDescent="0.25">
      <c r="A470" s="9"/>
      <c r="B470" s="9"/>
    </row>
    <row r="471" spans="1:2" x14ac:dyDescent="0.25">
      <c r="A471" s="9"/>
      <c r="B471" s="9"/>
    </row>
    <row r="472" spans="1:2" x14ac:dyDescent="0.25">
      <c r="A472" s="9"/>
      <c r="B472" s="9"/>
    </row>
    <row r="473" spans="1:2" x14ac:dyDescent="0.25">
      <c r="A473" s="9"/>
      <c r="B473" s="9"/>
    </row>
    <row r="474" spans="1:2" x14ac:dyDescent="0.25">
      <c r="A474" s="9"/>
      <c r="B474" s="9"/>
    </row>
    <row r="475" spans="1:2" x14ac:dyDescent="0.25">
      <c r="A475" s="9"/>
      <c r="B475" s="9"/>
    </row>
    <row r="476" spans="1:2" x14ac:dyDescent="0.25">
      <c r="A476" s="9"/>
      <c r="B476" s="9"/>
    </row>
    <row r="477" spans="1:2" x14ac:dyDescent="0.25">
      <c r="A477" s="9"/>
      <c r="B477" s="9"/>
    </row>
    <row r="478" spans="1:2" x14ac:dyDescent="0.25">
      <c r="A478" s="9"/>
      <c r="B478" s="9"/>
    </row>
    <row r="479" spans="1:2" x14ac:dyDescent="0.25">
      <c r="A479" s="9"/>
      <c r="B479" s="9"/>
    </row>
    <row r="480" spans="1:2" x14ac:dyDescent="0.25">
      <c r="A480" s="9"/>
      <c r="B480" s="9"/>
    </row>
    <row r="481" spans="1:2" x14ac:dyDescent="0.25">
      <c r="A481" s="9"/>
      <c r="B481" s="9"/>
    </row>
    <row r="482" spans="1:2" x14ac:dyDescent="0.25">
      <c r="A482" s="9"/>
      <c r="B482" s="9"/>
    </row>
    <row r="483" spans="1:2" x14ac:dyDescent="0.25">
      <c r="A483" s="9"/>
      <c r="B483" s="9"/>
    </row>
    <row r="484" spans="1:2" x14ac:dyDescent="0.25">
      <c r="A484" s="9"/>
      <c r="B484" s="9"/>
    </row>
    <row r="485" spans="1:2" x14ac:dyDescent="0.25">
      <c r="A485" s="9"/>
      <c r="B485" s="9"/>
    </row>
    <row r="486" spans="1:2" x14ac:dyDescent="0.25">
      <c r="A486" s="9"/>
      <c r="B486" s="9"/>
    </row>
    <row r="487" spans="1:2" x14ac:dyDescent="0.25">
      <c r="A487" s="9"/>
      <c r="B487" s="9"/>
    </row>
    <row r="488" spans="1:2" x14ac:dyDescent="0.25">
      <c r="A488" s="9"/>
      <c r="B488" s="9"/>
    </row>
    <row r="489" spans="1:2" x14ac:dyDescent="0.25">
      <c r="A489" s="9"/>
      <c r="B489" s="9"/>
    </row>
    <row r="490" spans="1:2" x14ac:dyDescent="0.25">
      <c r="A490" s="9"/>
      <c r="B490" s="9"/>
    </row>
    <row r="491" spans="1:2" x14ac:dyDescent="0.25">
      <c r="A491" s="9"/>
      <c r="B491" s="9"/>
    </row>
    <row r="492" spans="1:2" x14ac:dyDescent="0.25">
      <c r="A492" s="9"/>
      <c r="B492" s="9"/>
    </row>
    <row r="493" spans="1:2" x14ac:dyDescent="0.25">
      <c r="A493" s="9"/>
      <c r="B493" s="9"/>
    </row>
    <row r="494" spans="1:2" x14ac:dyDescent="0.25">
      <c r="A494" s="9"/>
      <c r="B494" s="9"/>
    </row>
    <row r="495" spans="1:2" x14ac:dyDescent="0.25">
      <c r="A495" s="9"/>
      <c r="B495" s="9"/>
    </row>
    <row r="496" spans="1:2" x14ac:dyDescent="0.25">
      <c r="A496" s="9"/>
      <c r="B496" s="9"/>
    </row>
    <row r="497" spans="1:2" x14ac:dyDescent="0.25">
      <c r="A497" s="9"/>
      <c r="B497" s="9"/>
    </row>
    <row r="498" spans="1:2" x14ac:dyDescent="0.25">
      <c r="A498" s="9"/>
      <c r="B498" s="9"/>
    </row>
    <row r="499" spans="1:2" x14ac:dyDescent="0.25">
      <c r="A499" s="9"/>
      <c r="B499" s="9"/>
    </row>
    <row r="500" spans="1:2" x14ac:dyDescent="0.25">
      <c r="A500" s="9"/>
      <c r="B500" s="9"/>
    </row>
    <row r="501" spans="1:2" x14ac:dyDescent="0.25">
      <c r="A501" s="9"/>
      <c r="B501" s="9"/>
    </row>
    <row r="502" spans="1:2" x14ac:dyDescent="0.25">
      <c r="A502" s="9"/>
      <c r="B502" s="9"/>
    </row>
    <row r="503" spans="1:2" x14ac:dyDescent="0.25">
      <c r="A503" s="9"/>
      <c r="B503" s="9"/>
    </row>
    <row r="504" spans="1:2" x14ac:dyDescent="0.25">
      <c r="A504" s="9"/>
      <c r="B504" s="9"/>
    </row>
    <row r="505" spans="1:2" x14ac:dyDescent="0.25">
      <c r="A505" s="9"/>
      <c r="B505" s="9"/>
    </row>
    <row r="506" spans="1:2" x14ac:dyDescent="0.25">
      <c r="A506" s="9"/>
      <c r="B506" s="9"/>
    </row>
    <row r="507" spans="1:2" x14ac:dyDescent="0.25">
      <c r="A507" s="9"/>
      <c r="B507" s="9"/>
    </row>
    <row r="508" spans="1:2" x14ac:dyDescent="0.25">
      <c r="A508" s="9"/>
      <c r="B508" s="9"/>
    </row>
    <row r="509" spans="1:2" x14ac:dyDescent="0.25">
      <c r="A509" s="9"/>
      <c r="B509" s="9"/>
    </row>
    <row r="510" spans="1:2" x14ac:dyDescent="0.25">
      <c r="A510" s="9"/>
      <c r="B510" s="9"/>
    </row>
    <row r="511" spans="1:2" x14ac:dyDescent="0.25">
      <c r="A511" s="9"/>
      <c r="B511" s="9"/>
    </row>
    <row r="512" spans="1:2" x14ac:dyDescent="0.25">
      <c r="A512" s="9"/>
      <c r="B512" s="9"/>
    </row>
    <row r="513" spans="1:2" x14ac:dyDescent="0.25">
      <c r="A513" s="9"/>
      <c r="B513" s="9"/>
    </row>
    <row r="514" spans="1:2" x14ac:dyDescent="0.25">
      <c r="A514" s="9"/>
      <c r="B514" s="9"/>
    </row>
    <row r="515" spans="1:2" x14ac:dyDescent="0.25">
      <c r="A515" s="9"/>
      <c r="B515" s="9"/>
    </row>
    <row r="516" spans="1:2" x14ac:dyDescent="0.25">
      <c r="A516" s="9"/>
      <c r="B516" s="9"/>
    </row>
    <row r="517" spans="1:2" x14ac:dyDescent="0.25">
      <c r="A517" s="9"/>
      <c r="B517" s="9"/>
    </row>
    <row r="518" spans="1:2" x14ac:dyDescent="0.25">
      <c r="A518" s="9"/>
      <c r="B518" s="9"/>
    </row>
    <row r="519" spans="1:2" x14ac:dyDescent="0.25">
      <c r="A519" s="9"/>
      <c r="B519" s="9"/>
    </row>
    <row r="520" spans="1:2" x14ac:dyDescent="0.25">
      <c r="A520" s="9"/>
      <c r="B520" s="9"/>
    </row>
    <row r="521" spans="1:2" x14ac:dyDescent="0.25">
      <c r="A521" s="9"/>
      <c r="B521" s="9"/>
    </row>
    <row r="522" spans="1:2" x14ac:dyDescent="0.25">
      <c r="A522" s="9"/>
      <c r="B522" s="9"/>
    </row>
    <row r="523" spans="1:2" x14ac:dyDescent="0.25">
      <c r="A523" s="9"/>
      <c r="B523" s="9"/>
    </row>
    <row r="524" spans="1:2" x14ac:dyDescent="0.25">
      <c r="A524" s="9"/>
      <c r="B524" s="9"/>
    </row>
    <row r="525" spans="1:2" x14ac:dyDescent="0.25">
      <c r="A525" s="9"/>
      <c r="B525" s="9"/>
    </row>
    <row r="526" spans="1:2" x14ac:dyDescent="0.25">
      <c r="A526" s="9"/>
      <c r="B526" s="9"/>
    </row>
    <row r="527" spans="1:2" x14ac:dyDescent="0.25">
      <c r="A527" s="9"/>
      <c r="B527" s="9"/>
    </row>
    <row r="528" spans="1:2" x14ac:dyDescent="0.25">
      <c r="A528" s="9"/>
      <c r="B528" s="9"/>
    </row>
    <row r="529" spans="1:2" x14ac:dyDescent="0.25">
      <c r="A529" s="9"/>
      <c r="B529" s="9"/>
    </row>
    <row r="530" spans="1:2" x14ac:dyDescent="0.25">
      <c r="A530" s="9"/>
      <c r="B530" s="9"/>
    </row>
    <row r="531" spans="1:2" x14ac:dyDescent="0.25">
      <c r="A531" s="9"/>
      <c r="B531" s="9"/>
    </row>
    <row r="532" spans="1:2" x14ac:dyDescent="0.25">
      <c r="A532" s="9"/>
      <c r="B532" s="9"/>
    </row>
    <row r="533" spans="1:2" x14ac:dyDescent="0.25">
      <c r="A533" s="9"/>
      <c r="B533" s="9"/>
    </row>
    <row r="534" spans="1:2" x14ac:dyDescent="0.25">
      <c r="A534" s="9"/>
      <c r="B534" s="9"/>
    </row>
    <row r="535" spans="1:2" x14ac:dyDescent="0.25">
      <c r="A535" s="9"/>
      <c r="B535" s="9"/>
    </row>
    <row r="536" spans="1:2" x14ac:dyDescent="0.25">
      <c r="A536" s="9"/>
      <c r="B536" s="9"/>
    </row>
    <row r="537" spans="1:2" x14ac:dyDescent="0.25">
      <c r="A537" s="9"/>
      <c r="B537" s="9"/>
    </row>
    <row r="538" spans="1:2" x14ac:dyDescent="0.25">
      <c r="A538" s="9"/>
      <c r="B538" s="9"/>
    </row>
    <row r="539" spans="1:2" x14ac:dyDescent="0.25">
      <c r="A539" s="9"/>
      <c r="B539" s="9"/>
    </row>
    <row r="540" spans="1:2" x14ac:dyDescent="0.25">
      <c r="A540" s="9"/>
      <c r="B540" s="9"/>
    </row>
    <row r="541" spans="1:2" x14ac:dyDescent="0.25">
      <c r="A541" s="9"/>
      <c r="B541" s="9"/>
    </row>
    <row r="542" spans="1:2" x14ac:dyDescent="0.25">
      <c r="A542" s="9"/>
      <c r="B542" s="9"/>
    </row>
    <row r="543" spans="1:2" x14ac:dyDescent="0.25">
      <c r="A543" s="9"/>
      <c r="B543" s="9"/>
    </row>
    <row r="544" spans="1:2" x14ac:dyDescent="0.25">
      <c r="A544" s="9"/>
      <c r="B544" s="9"/>
    </row>
    <row r="545" spans="1:2" x14ac:dyDescent="0.25">
      <c r="A545" s="9"/>
      <c r="B545" s="9"/>
    </row>
    <row r="546" spans="1:2" x14ac:dyDescent="0.25">
      <c r="A546" s="9"/>
      <c r="B546" s="9"/>
    </row>
    <row r="547" spans="1:2" x14ac:dyDescent="0.25">
      <c r="A547" s="9"/>
      <c r="B547" s="9"/>
    </row>
    <row r="548" spans="1:2" x14ac:dyDescent="0.25">
      <c r="A548" s="9"/>
      <c r="B548" s="9"/>
    </row>
    <row r="549" spans="1:2" x14ac:dyDescent="0.25">
      <c r="A549" s="9"/>
      <c r="B549" s="9"/>
    </row>
    <row r="550" spans="1:2" x14ac:dyDescent="0.25">
      <c r="A550" s="9"/>
      <c r="B550" s="9"/>
    </row>
    <row r="551" spans="1:2" x14ac:dyDescent="0.25">
      <c r="A551" s="9"/>
      <c r="B551" s="9"/>
    </row>
    <row r="552" spans="1:2" x14ac:dyDescent="0.25">
      <c r="A552" s="9"/>
      <c r="B552" s="9"/>
    </row>
    <row r="553" spans="1:2" x14ac:dyDescent="0.25">
      <c r="A553" s="9"/>
      <c r="B553" s="9"/>
    </row>
    <row r="554" spans="1:2" x14ac:dyDescent="0.25">
      <c r="A554" s="9"/>
      <c r="B554" s="9"/>
    </row>
    <row r="555" spans="1:2" x14ac:dyDescent="0.25">
      <c r="A555" s="9"/>
      <c r="B555" s="9"/>
    </row>
    <row r="556" spans="1:2" x14ac:dyDescent="0.25">
      <c r="A556" s="9"/>
      <c r="B556" s="9"/>
    </row>
    <row r="557" spans="1:2" x14ac:dyDescent="0.25">
      <c r="A557" s="9"/>
      <c r="B557" s="9"/>
    </row>
    <row r="558" spans="1:2" x14ac:dyDescent="0.25">
      <c r="A558" s="9"/>
      <c r="B558" s="9"/>
    </row>
    <row r="559" spans="1:2" x14ac:dyDescent="0.25">
      <c r="A559" s="9"/>
      <c r="B559" s="9"/>
    </row>
    <row r="560" spans="1:2" x14ac:dyDescent="0.25">
      <c r="A560" s="9"/>
      <c r="B560" s="9"/>
    </row>
    <row r="561" spans="1:2" x14ac:dyDescent="0.25">
      <c r="A561" s="9"/>
      <c r="B561" s="9"/>
    </row>
    <row r="562" spans="1:2" x14ac:dyDescent="0.25">
      <c r="A562" s="9"/>
      <c r="B562" s="9"/>
    </row>
    <row r="563" spans="1:2" x14ac:dyDescent="0.25">
      <c r="A563" s="9"/>
      <c r="B563" s="9"/>
    </row>
    <row r="564" spans="1:2" x14ac:dyDescent="0.25">
      <c r="A564" s="9"/>
      <c r="B564" s="9"/>
    </row>
    <row r="565" spans="1:2" x14ac:dyDescent="0.25">
      <c r="A565" s="9"/>
      <c r="B565" s="9"/>
    </row>
    <row r="566" spans="1:2" x14ac:dyDescent="0.25">
      <c r="A566" s="9"/>
      <c r="B566" s="9"/>
    </row>
    <row r="567" spans="1:2" x14ac:dyDescent="0.25">
      <c r="A567" s="9"/>
      <c r="B567" s="9"/>
    </row>
    <row r="568" spans="1:2" x14ac:dyDescent="0.25">
      <c r="A568" s="9"/>
      <c r="B568" s="9"/>
    </row>
    <row r="569" spans="1:2" x14ac:dyDescent="0.25">
      <c r="A569" s="9"/>
      <c r="B569" s="9"/>
    </row>
    <row r="570" spans="1:2" x14ac:dyDescent="0.25">
      <c r="A570" s="9"/>
      <c r="B570" s="9"/>
    </row>
    <row r="571" spans="1:2" x14ac:dyDescent="0.25">
      <c r="A571" s="9"/>
      <c r="B571" s="9"/>
    </row>
    <row r="572" spans="1:2" x14ac:dyDescent="0.25">
      <c r="A572" s="9"/>
      <c r="B572" s="9"/>
    </row>
    <row r="573" spans="1:2" x14ac:dyDescent="0.25">
      <c r="A573" s="9"/>
      <c r="B573" s="9"/>
    </row>
    <row r="574" spans="1:2" x14ac:dyDescent="0.25">
      <c r="A574" s="9"/>
      <c r="B574" s="9"/>
    </row>
    <row r="575" spans="1:2" x14ac:dyDescent="0.25">
      <c r="A575" s="9"/>
      <c r="B575" s="9"/>
    </row>
    <row r="576" spans="1:2" x14ac:dyDescent="0.25">
      <c r="A576" s="9"/>
      <c r="B576" s="9"/>
    </row>
    <row r="577" spans="1:2" x14ac:dyDescent="0.25">
      <c r="A577" s="9"/>
      <c r="B577" s="9"/>
    </row>
    <row r="578" spans="1:2" x14ac:dyDescent="0.25">
      <c r="A578" s="9"/>
      <c r="B578" s="9"/>
    </row>
    <row r="579" spans="1:2" x14ac:dyDescent="0.25">
      <c r="A579" s="9"/>
      <c r="B579" s="9"/>
    </row>
    <row r="580" spans="1:2" x14ac:dyDescent="0.25">
      <c r="A580" s="9"/>
      <c r="B580" s="9"/>
    </row>
    <row r="581" spans="1:2" x14ac:dyDescent="0.25">
      <c r="A581" s="9"/>
      <c r="B581" s="9"/>
    </row>
    <row r="582" spans="1:2" x14ac:dyDescent="0.25">
      <c r="A582" s="9"/>
      <c r="B582" s="9"/>
    </row>
    <row r="583" spans="1:2" x14ac:dyDescent="0.25">
      <c r="A583" s="9"/>
      <c r="B583" s="9"/>
    </row>
    <row r="584" spans="1:2" x14ac:dyDescent="0.25">
      <c r="A584" s="9"/>
      <c r="B584" s="9"/>
    </row>
    <row r="585" spans="1:2" x14ac:dyDescent="0.25">
      <c r="A585" s="9"/>
      <c r="B585" s="9"/>
    </row>
    <row r="586" spans="1:2" x14ac:dyDescent="0.25">
      <c r="A586" s="9"/>
      <c r="B586" s="9"/>
    </row>
    <row r="587" spans="1:2" x14ac:dyDescent="0.25">
      <c r="A587" s="9"/>
      <c r="B587" s="9"/>
    </row>
    <row r="588" spans="1:2" x14ac:dyDescent="0.25">
      <c r="A588" s="9"/>
      <c r="B588" s="9"/>
    </row>
    <row r="589" spans="1:2" x14ac:dyDescent="0.25">
      <c r="A589" s="9"/>
      <c r="B589" s="9"/>
    </row>
    <row r="590" spans="1:2" x14ac:dyDescent="0.25">
      <c r="A590" s="9"/>
      <c r="B590" s="9"/>
    </row>
    <row r="591" spans="1:2" x14ac:dyDescent="0.25">
      <c r="A591" s="9"/>
      <c r="B591" s="9"/>
    </row>
    <row r="592" spans="1:2" x14ac:dyDescent="0.25">
      <c r="A592" s="9"/>
      <c r="B592" s="9"/>
    </row>
    <row r="593" spans="1:2" x14ac:dyDescent="0.25">
      <c r="A593" s="9"/>
      <c r="B593" s="9"/>
    </row>
    <row r="594" spans="1:2" x14ac:dyDescent="0.25">
      <c r="A594" s="9"/>
      <c r="B594" s="9"/>
    </row>
    <row r="595" spans="1:2" x14ac:dyDescent="0.25">
      <c r="A595" s="9"/>
      <c r="B595" s="9"/>
    </row>
    <row r="596" spans="1:2" x14ac:dyDescent="0.25">
      <c r="A596" s="9"/>
      <c r="B596" s="9"/>
    </row>
    <row r="597" spans="1:2" x14ac:dyDescent="0.25">
      <c r="A597" s="9"/>
      <c r="B597" s="9"/>
    </row>
    <row r="598" spans="1:2" x14ac:dyDescent="0.25">
      <c r="A598" s="9"/>
      <c r="B598" s="9"/>
    </row>
    <row r="599" spans="1:2" x14ac:dyDescent="0.25">
      <c r="A599" s="9"/>
      <c r="B599" s="9"/>
    </row>
    <row r="600" spans="1:2" x14ac:dyDescent="0.25">
      <c r="A600" s="9"/>
      <c r="B600" s="9"/>
    </row>
    <row r="601" spans="1:2" x14ac:dyDescent="0.25">
      <c r="A601" s="9"/>
      <c r="B601" s="9"/>
    </row>
    <row r="602" spans="1:2" x14ac:dyDescent="0.25">
      <c r="A602" s="9"/>
      <c r="B602" s="9"/>
    </row>
    <row r="603" spans="1:2" x14ac:dyDescent="0.25">
      <c r="A603" s="9"/>
      <c r="B603" s="9"/>
    </row>
    <row r="604" spans="1:2" x14ac:dyDescent="0.25">
      <c r="A604" s="9"/>
      <c r="B604" s="9"/>
    </row>
    <row r="605" spans="1:2" x14ac:dyDescent="0.25">
      <c r="A605" s="9"/>
      <c r="B605" s="9"/>
    </row>
    <row r="606" spans="1:2" x14ac:dyDescent="0.25">
      <c r="A606" s="9"/>
      <c r="B606" s="9"/>
    </row>
    <row r="607" spans="1:2" x14ac:dyDescent="0.25">
      <c r="A607" s="9"/>
      <c r="B607" s="9"/>
    </row>
    <row r="608" spans="1:2" x14ac:dyDescent="0.25">
      <c r="A608" s="9"/>
      <c r="B608" s="9"/>
    </row>
    <row r="609" spans="1:2" x14ac:dyDescent="0.25">
      <c r="A609" s="9"/>
      <c r="B609" s="9"/>
    </row>
    <row r="610" spans="1:2" x14ac:dyDescent="0.25">
      <c r="A610" s="9"/>
      <c r="B610" s="9"/>
    </row>
    <row r="611" spans="1:2" x14ac:dyDescent="0.25">
      <c r="A611" s="9"/>
      <c r="B611" s="9"/>
    </row>
    <row r="612" spans="1:2" x14ac:dyDescent="0.25">
      <c r="A612" s="9"/>
      <c r="B612" s="9"/>
    </row>
    <row r="613" spans="1:2" x14ac:dyDescent="0.25">
      <c r="A613" s="9"/>
      <c r="B613" s="9"/>
    </row>
    <row r="614" spans="1:2" x14ac:dyDescent="0.25">
      <c r="A614" s="9"/>
      <c r="B614" s="9"/>
    </row>
    <row r="615" spans="1:2" x14ac:dyDescent="0.25">
      <c r="A615" s="9"/>
      <c r="B615" s="9"/>
    </row>
    <row r="616" spans="1:2" x14ac:dyDescent="0.25">
      <c r="A616" s="9"/>
      <c r="B616" s="9"/>
    </row>
    <row r="617" spans="1:2" x14ac:dyDescent="0.25">
      <c r="A617" s="9"/>
      <c r="B617" s="9"/>
    </row>
    <row r="618" spans="1:2" x14ac:dyDescent="0.25">
      <c r="A618" s="9"/>
      <c r="B618" s="9"/>
    </row>
    <row r="619" spans="1:2" x14ac:dyDescent="0.25">
      <c r="A619" s="9"/>
      <c r="B619" s="9"/>
    </row>
    <row r="620" spans="1:2" x14ac:dyDescent="0.25">
      <c r="A620" s="9"/>
      <c r="B620" s="9"/>
    </row>
    <row r="621" spans="1:2" x14ac:dyDescent="0.25">
      <c r="A621" s="9"/>
      <c r="B621" s="9"/>
    </row>
    <row r="622" spans="1:2" x14ac:dyDescent="0.25">
      <c r="A622" s="9"/>
      <c r="B622" s="9"/>
    </row>
    <row r="623" spans="1:2" x14ac:dyDescent="0.25">
      <c r="A623" s="9"/>
      <c r="B623" s="9"/>
    </row>
    <row r="624" spans="1:2" x14ac:dyDescent="0.25">
      <c r="A624" s="9"/>
      <c r="B624" s="9"/>
    </row>
    <row r="625" spans="1:2" x14ac:dyDescent="0.25">
      <c r="A625" s="9"/>
      <c r="B625" s="9"/>
    </row>
    <row r="626" spans="1:2" x14ac:dyDescent="0.25">
      <c r="A626" s="9"/>
      <c r="B626" s="9"/>
    </row>
    <row r="627" spans="1:2" x14ac:dyDescent="0.25">
      <c r="A627" s="9"/>
      <c r="B627" s="9"/>
    </row>
    <row r="628" spans="1:2" x14ac:dyDescent="0.25">
      <c r="A628" s="9"/>
      <c r="B628" s="9"/>
    </row>
    <row r="629" spans="1:2" x14ac:dyDescent="0.25">
      <c r="A629" s="9"/>
      <c r="B629" s="9"/>
    </row>
    <row r="630" spans="1:2" x14ac:dyDescent="0.25">
      <c r="A630" s="9"/>
      <c r="B630" s="9"/>
    </row>
    <row r="631" spans="1:2" x14ac:dyDescent="0.25">
      <c r="A631" s="9"/>
      <c r="B631" s="9"/>
    </row>
    <row r="632" spans="1:2" x14ac:dyDescent="0.25">
      <c r="A632" s="9"/>
      <c r="B632" s="9"/>
    </row>
    <row r="633" spans="1:2" x14ac:dyDescent="0.25">
      <c r="A633" s="9"/>
      <c r="B633" s="9"/>
    </row>
    <row r="634" spans="1:2" x14ac:dyDescent="0.25">
      <c r="A634" s="9"/>
      <c r="B634" s="9"/>
    </row>
    <row r="635" spans="1:2" x14ac:dyDescent="0.25">
      <c r="A635" s="9"/>
      <c r="B635" s="9"/>
    </row>
    <row r="636" spans="1:2" x14ac:dyDescent="0.25">
      <c r="A636" s="9"/>
      <c r="B636" s="9"/>
    </row>
    <row r="637" spans="1:2" x14ac:dyDescent="0.25">
      <c r="A637" s="9"/>
      <c r="B637" s="9"/>
    </row>
    <row r="638" spans="1:2" x14ac:dyDescent="0.25">
      <c r="A638" s="9"/>
      <c r="B638" s="9"/>
    </row>
    <row r="639" spans="1:2" x14ac:dyDescent="0.25">
      <c r="A639" s="9"/>
      <c r="B639" s="9"/>
    </row>
    <row r="640" spans="1:2" x14ac:dyDescent="0.25">
      <c r="A640" s="9"/>
      <c r="B640" s="9"/>
    </row>
    <row r="641" spans="1:2" x14ac:dyDescent="0.25">
      <c r="A641" s="9"/>
      <c r="B641" s="9"/>
    </row>
    <row r="642" spans="1:2" x14ac:dyDescent="0.25">
      <c r="A642" s="9"/>
      <c r="B642" s="9"/>
    </row>
    <row r="643" spans="1:2" x14ac:dyDescent="0.25">
      <c r="A643" s="9"/>
      <c r="B643" s="9"/>
    </row>
    <row r="644" spans="1:2" x14ac:dyDescent="0.25">
      <c r="A644" s="9"/>
      <c r="B644" s="9"/>
    </row>
    <row r="645" spans="1:2" x14ac:dyDescent="0.25">
      <c r="A645" s="9"/>
      <c r="B645" s="9"/>
    </row>
    <row r="646" spans="1:2" x14ac:dyDescent="0.25">
      <c r="A646" s="9"/>
      <c r="B646" s="9"/>
    </row>
    <row r="647" spans="1:2" x14ac:dyDescent="0.25">
      <c r="A647" s="9"/>
      <c r="B647" s="9"/>
    </row>
    <row r="648" spans="1:2" x14ac:dyDescent="0.25">
      <c r="A648" s="9"/>
      <c r="B648" s="9"/>
    </row>
    <row r="649" spans="1:2" x14ac:dyDescent="0.25">
      <c r="A649" s="9"/>
      <c r="B649" s="9"/>
    </row>
    <row r="650" spans="1:2" x14ac:dyDescent="0.25">
      <c r="A650" s="9"/>
      <c r="B650" s="9"/>
    </row>
    <row r="651" spans="1:2" x14ac:dyDescent="0.25">
      <c r="A651" s="9"/>
      <c r="B651" s="9"/>
    </row>
    <row r="652" spans="1:2" x14ac:dyDescent="0.25">
      <c r="A652" s="9"/>
      <c r="B652" s="9"/>
    </row>
    <row r="653" spans="1:2" x14ac:dyDescent="0.25">
      <c r="A653" s="9"/>
      <c r="B653" s="9"/>
    </row>
    <row r="654" spans="1:2" x14ac:dyDescent="0.25">
      <c r="A654" s="9"/>
      <c r="B654" s="9"/>
    </row>
    <row r="655" spans="1:2" x14ac:dyDescent="0.25">
      <c r="A655" s="9"/>
      <c r="B655" s="9"/>
    </row>
    <row r="656" spans="1:2" x14ac:dyDescent="0.25">
      <c r="A656" s="9"/>
      <c r="B656" s="9"/>
    </row>
    <row r="657" spans="1:2" x14ac:dyDescent="0.25">
      <c r="A657" s="9"/>
      <c r="B657" s="9"/>
    </row>
    <row r="658" spans="1:2" x14ac:dyDescent="0.25">
      <c r="A658" s="9"/>
      <c r="B658" s="9"/>
    </row>
    <row r="659" spans="1:2" x14ac:dyDescent="0.25">
      <c r="A659" s="9"/>
      <c r="B659" s="9"/>
    </row>
    <row r="660" spans="1:2" x14ac:dyDescent="0.25">
      <c r="A660" s="9"/>
      <c r="B660" s="9"/>
    </row>
    <row r="661" spans="1:2" x14ac:dyDescent="0.25">
      <c r="A661" s="9"/>
      <c r="B661" s="9"/>
    </row>
    <row r="662" spans="1:2" x14ac:dyDescent="0.25">
      <c r="A662" s="9"/>
      <c r="B662" s="9"/>
    </row>
    <row r="663" spans="1:2" x14ac:dyDescent="0.25">
      <c r="A663" s="9"/>
      <c r="B663" s="9"/>
    </row>
    <row r="664" spans="1:2" x14ac:dyDescent="0.25">
      <c r="A664" s="9"/>
      <c r="B664" s="9"/>
    </row>
    <row r="665" spans="1:2" x14ac:dyDescent="0.25">
      <c r="A665" s="9"/>
      <c r="B665" s="9"/>
    </row>
    <row r="666" spans="1:2" x14ac:dyDescent="0.25">
      <c r="A666" s="9"/>
      <c r="B666" s="9"/>
    </row>
    <row r="667" spans="1:2" x14ac:dyDescent="0.25">
      <c r="A667" s="9"/>
      <c r="B667" s="9"/>
    </row>
    <row r="668" spans="1:2" x14ac:dyDescent="0.25">
      <c r="A668" s="9"/>
      <c r="B668" s="9"/>
    </row>
    <row r="669" spans="1:2" x14ac:dyDescent="0.25">
      <c r="A669" s="9"/>
      <c r="B669" s="9"/>
    </row>
    <row r="670" spans="1:2" x14ac:dyDescent="0.25">
      <c r="A670" s="9"/>
      <c r="B670" s="9"/>
    </row>
    <row r="671" spans="1:2" x14ac:dyDescent="0.25">
      <c r="A671" s="9"/>
      <c r="B671" s="9"/>
    </row>
    <row r="672" spans="1:2" x14ac:dyDescent="0.25">
      <c r="A672" s="9"/>
      <c r="B672" s="9"/>
    </row>
    <row r="673" spans="1:2" x14ac:dyDescent="0.25">
      <c r="A673" s="9"/>
      <c r="B673" s="9"/>
    </row>
    <row r="674" spans="1:2" x14ac:dyDescent="0.25">
      <c r="A674" s="9"/>
      <c r="B674" s="9"/>
    </row>
    <row r="675" spans="1:2" x14ac:dyDescent="0.25">
      <c r="A675" s="9"/>
      <c r="B675" s="9"/>
    </row>
    <row r="676" spans="1:2" x14ac:dyDescent="0.25">
      <c r="A676" s="9"/>
      <c r="B676" s="9"/>
    </row>
    <row r="677" spans="1:2" x14ac:dyDescent="0.25">
      <c r="A677" s="9"/>
      <c r="B677" s="9"/>
    </row>
    <row r="678" spans="1:2" x14ac:dyDescent="0.25">
      <c r="A678" s="9"/>
      <c r="B678" s="9"/>
    </row>
    <row r="679" spans="1:2" x14ac:dyDescent="0.25">
      <c r="A679" s="9"/>
      <c r="B679" s="9"/>
    </row>
    <row r="680" spans="1:2" x14ac:dyDescent="0.25">
      <c r="A680" s="9"/>
      <c r="B680" s="9"/>
    </row>
    <row r="681" spans="1:2" x14ac:dyDescent="0.25">
      <c r="A681" s="9"/>
      <c r="B681" s="9"/>
    </row>
    <row r="682" spans="1:2" x14ac:dyDescent="0.25">
      <c r="A682" s="9"/>
      <c r="B682" s="9"/>
    </row>
    <row r="683" spans="1:2" x14ac:dyDescent="0.25">
      <c r="A683" s="9"/>
      <c r="B683" s="9"/>
    </row>
    <row r="684" spans="1:2" x14ac:dyDescent="0.25">
      <c r="A684" s="9"/>
      <c r="B684" s="9"/>
    </row>
    <row r="685" spans="1:2" x14ac:dyDescent="0.25">
      <c r="A685" s="9"/>
      <c r="B685" s="9"/>
    </row>
    <row r="686" spans="1:2" x14ac:dyDescent="0.25">
      <c r="A686" s="9"/>
      <c r="B686" s="9"/>
    </row>
    <row r="687" spans="1:2" x14ac:dyDescent="0.25">
      <c r="A687" s="9"/>
      <c r="B687" s="9"/>
    </row>
    <row r="688" spans="1:2" x14ac:dyDescent="0.25">
      <c r="A688" s="9"/>
      <c r="B688" s="9"/>
    </row>
    <row r="689" spans="1:2" x14ac:dyDescent="0.25">
      <c r="A689" s="9"/>
      <c r="B689" s="9"/>
    </row>
    <row r="690" spans="1:2" x14ac:dyDescent="0.25">
      <c r="A690" s="9"/>
      <c r="B690" s="9"/>
    </row>
    <row r="691" spans="1:2" x14ac:dyDescent="0.25">
      <c r="A691" s="9"/>
      <c r="B691" s="9"/>
    </row>
    <row r="692" spans="1:2" x14ac:dyDescent="0.25">
      <c r="A692" s="9"/>
      <c r="B692" s="9"/>
    </row>
    <row r="693" spans="1:2" x14ac:dyDescent="0.25">
      <c r="A693" s="9"/>
      <c r="B693" s="9"/>
    </row>
    <row r="694" spans="1:2" x14ac:dyDescent="0.25">
      <c r="A694" s="9"/>
      <c r="B694" s="9"/>
    </row>
    <row r="695" spans="1:2" x14ac:dyDescent="0.25">
      <c r="A695" s="9"/>
      <c r="B695" s="9"/>
    </row>
    <row r="696" spans="1:2" x14ac:dyDescent="0.25">
      <c r="A696" s="9"/>
      <c r="B696" s="9"/>
    </row>
    <row r="697" spans="1:2" x14ac:dyDescent="0.25">
      <c r="A697" s="9"/>
      <c r="B697" s="9"/>
    </row>
    <row r="698" spans="1:2" x14ac:dyDescent="0.25">
      <c r="A698" s="9"/>
      <c r="B698" s="9"/>
    </row>
    <row r="699" spans="1:2" x14ac:dyDescent="0.25">
      <c r="A699" s="9"/>
      <c r="B699" s="9"/>
    </row>
    <row r="700" spans="1:2" x14ac:dyDescent="0.25">
      <c r="A700" s="9"/>
      <c r="B700" s="9"/>
    </row>
    <row r="701" spans="1:2" x14ac:dyDescent="0.25">
      <c r="A701" s="9"/>
      <c r="B701" s="9"/>
    </row>
    <row r="702" spans="1:2" x14ac:dyDescent="0.25">
      <c r="A702" s="9"/>
      <c r="B702" s="9"/>
    </row>
    <row r="703" spans="1:2" x14ac:dyDescent="0.25">
      <c r="A703" s="9"/>
      <c r="B703" s="9"/>
    </row>
    <row r="704" spans="1:2" x14ac:dyDescent="0.25">
      <c r="A704" s="9"/>
      <c r="B704" s="9"/>
    </row>
    <row r="705" spans="1:2" x14ac:dyDescent="0.25">
      <c r="A705" s="9"/>
      <c r="B705" s="9"/>
    </row>
    <row r="706" spans="1:2" x14ac:dyDescent="0.25">
      <c r="A706" s="9"/>
      <c r="B706" s="9"/>
    </row>
    <row r="707" spans="1:2" x14ac:dyDescent="0.25">
      <c r="A707" s="9"/>
      <c r="B707" s="9"/>
    </row>
    <row r="708" spans="1:2" x14ac:dyDescent="0.25">
      <c r="A708" s="9"/>
      <c r="B708" s="9"/>
    </row>
    <row r="709" spans="1:2" x14ac:dyDescent="0.25">
      <c r="A709" s="9"/>
      <c r="B709" s="9"/>
    </row>
    <row r="710" spans="1:2" x14ac:dyDescent="0.25">
      <c r="A710" s="9"/>
      <c r="B710" s="9"/>
    </row>
    <row r="711" spans="1:2" x14ac:dyDescent="0.25">
      <c r="A711" s="9"/>
      <c r="B711" s="9"/>
    </row>
    <row r="712" spans="1:2" x14ac:dyDescent="0.25">
      <c r="A712" s="9"/>
      <c r="B712" s="9"/>
    </row>
    <row r="713" spans="1:2" x14ac:dyDescent="0.25">
      <c r="A713" s="9"/>
      <c r="B713" s="9"/>
    </row>
    <row r="714" spans="1:2" x14ac:dyDescent="0.25">
      <c r="A714" s="9"/>
      <c r="B714" s="9"/>
    </row>
    <row r="715" spans="1:2" x14ac:dyDescent="0.25">
      <c r="A715" s="9"/>
      <c r="B715" s="9"/>
    </row>
    <row r="716" spans="1:2" x14ac:dyDescent="0.25">
      <c r="A716" s="9"/>
      <c r="B716" s="9"/>
    </row>
    <row r="717" spans="1:2" x14ac:dyDescent="0.25">
      <c r="A717" s="9"/>
      <c r="B717" s="9"/>
    </row>
    <row r="718" spans="1:2" x14ac:dyDescent="0.25">
      <c r="A718" s="9"/>
      <c r="B718" s="9"/>
    </row>
    <row r="719" spans="1:2" x14ac:dyDescent="0.25">
      <c r="A719" s="9"/>
      <c r="B719" s="9"/>
    </row>
    <row r="720" spans="1:2" x14ac:dyDescent="0.25">
      <c r="A720" s="9"/>
      <c r="B720" s="9"/>
    </row>
    <row r="721" spans="1:2" x14ac:dyDescent="0.25">
      <c r="A721" s="9"/>
      <c r="B721" s="9"/>
    </row>
    <row r="722" spans="1:2" x14ac:dyDescent="0.25">
      <c r="A722" s="9"/>
      <c r="B722" s="9"/>
    </row>
    <row r="723" spans="1:2" x14ac:dyDescent="0.25">
      <c r="A723" s="9"/>
      <c r="B723" s="9"/>
    </row>
    <row r="724" spans="1:2" x14ac:dyDescent="0.25">
      <c r="A724" s="9"/>
      <c r="B724" s="9"/>
    </row>
    <row r="725" spans="1:2" x14ac:dyDescent="0.25">
      <c r="A725" s="9"/>
      <c r="B725" s="9"/>
    </row>
    <row r="726" spans="1:2" x14ac:dyDescent="0.25">
      <c r="A726" s="9"/>
      <c r="B726" s="9"/>
    </row>
    <row r="727" spans="1:2" x14ac:dyDescent="0.25">
      <c r="A727" s="9"/>
      <c r="B727" s="9"/>
    </row>
    <row r="728" spans="1:2" x14ac:dyDescent="0.25">
      <c r="A728" s="9"/>
      <c r="B728" s="9"/>
    </row>
    <row r="729" spans="1:2" x14ac:dyDescent="0.25">
      <c r="A729" s="9"/>
      <c r="B729" s="9"/>
    </row>
    <row r="730" spans="1:2" x14ac:dyDescent="0.25">
      <c r="A730" s="9"/>
      <c r="B730" s="9"/>
    </row>
    <row r="731" spans="1:2" x14ac:dyDescent="0.25">
      <c r="A731" s="9"/>
      <c r="B731" s="9"/>
    </row>
    <row r="732" spans="1:2" x14ac:dyDescent="0.25">
      <c r="A732" s="9"/>
      <c r="B732" s="9"/>
    </row>
    <row r="733" spans="1:2" x14ac:dyDescent="0.25">
      <c r="A733" s="9"/>
      <c r="B733" s="9"/>
    </row>
    <row r="734" spans="1:2" x14ac:dyDescent="0.25">
      <c r="A734" s="9"/>
      <c r="B734" s="9"/>
    </row>
    <row r="735" spans="1:2" x14ac:dyDescent="0.25">
      <c r="A735" s="9"/>
      <c r="B735" s="9"/>
    </row>
    <row r="736" spans="1:2" x14ac:dyDescent="0.25">
      <c r="A736" s="9"/>
      <c r="B736" s="9"/>
    </row>
    <row r="737" spans="1:2" x14ac:dyDescent="0.25">
      <c r="A737" s="9"/>
      <c r="B737" s="9"/>
    </row>
    <row r="738" spans="1:2" x14ac:dyDescent="0.25">
      <c r="A738" s="9"/>
      <c r="B738" s="9"/>
    </row>
    <row r="739" spans="1:2" x14ac:dyDescent="0.25">
      <c r="A739" s="9"/>
      <c r="B739" s="9"/>
    </row>
    <row r="740" spans="1:2" x14ac:dyDescent="0.25">
      <c r="A740" s="9"/>
      <c r="B740" s="9"/>
    </row>
    <row r="741" spans="1:2" x14ac:dyDescent="0.25">
      <c r="A741" s="9"/>
      <c r="B741" s="9"/>
    </row>
    <row r="742" spans="1:2" x14ac:dyDescent="0.25">
      <c r="A742" s="9"/>
      <c r="B742" s="9"/>
    </row>
    <row r="743" spans="1:2" x14ac:dyDescent="0.25">
      <c r="A743" s="9"/>
      <c r="B743" s="9"/>
    </row>
    <row r="744" spans="1:2" x14ac:dyDescent="0.25">
      <c r="A744" s="9"/>
      <c r="B744" s="9"/>
    </row>
    <row r="745" spans="1:2" x14ac:dyDescent="0.25">
      <c r="A745" s="9"/>
      <c r="B745" s="9"/>
    </row>
    <row r="746" spans="1:2" x14ac:dyDescent="0.25">
      <c r="A746" s="9"/>
      <c r="B746" s="9"/>
    </row>
    <row r="747" spans="1:2" x14ac:dyDescent="0.25">
      <c r="A747" s="9"/>
      <c r="B747" s="9"/>
    </row>
    <row r="748" spans="1:2" x14ac:dyDescent="0.25">
      <c r="A748" s="9"/>
      <c r="B748" s="9"/>
    </row>
    <row r="749" spans="1:2" x14ac:dyDescent="0.25">
      <c r="A749" s="9"/>
      <c r="B749" s="9"/>
    </row>
    <row r="750" spans="1:2" x14ac:dyDescent="0.25">
      <c r="A750" s="9"/>
      <c r="B750" s="9"/>
    </row>
    <row r="751" spans="1:2" x14ac:dyDescent="0.25">
      <c r="A751" s="9"/>
      <c r="B751" s="9"/>
    </row>
    <row r="752" spans="1:2" x14ac:dyDescent="0.25">
      <c r="A752" s="9"/>
      <c r="B752" s="9"/>
    </row>
    <row r="753" spans="1:2" x14ac:dyDescent="0.25">
      <c r="A753" s="9"/>
      <c r="B753" s="9"/>
    </row>
    <row r="754" spans="1:2" x14ac:dyDescent="0.25">
      <c r="A754" s="9"/>
      <c r="B754" s="9"/>
    </row>
    <row r="755" spans="1:2" x14ac:dyDescent="0.25">
      <c r="A755" s="9"/>
      <c r="B755" s="9"/>
    </row>
    <row r="756" spans="1:2" x14ac:dyDescent="0.25">
      <c r="A756" s="9"/>
      <c r="B756" s="9"/>
    </row>
    <row r="757" spans="1:2" x14ac:dyDescent="0.25">
      <c r="A757" s="9"/>
      <c r="B757" s="9"/>
    </row>
    <row r="758" spans="1:2" x14ac:dyDescent="0.25">
      <c r="A758" s="9"/>
      <c r="B758" s="9"/>
    </row>
    <row r="759" spans="1:2" x14ac:dyDescent="0.25">
      <c r="A759" s="9"/>
      <c r="B759" s="9"/>
    </row>
    <row r="760" spans="1:2" x14ac:dyDescent="0.25">
      <c r="A760" s="9"/>
      <c r="B760" s="9"/>
    </row>
    <row r="761" spans="1:2" x14ac:dyDescent="0.25">
      <c r="A761" s="9"/>
      <c r="B761" s="9"/>
    </row>
    <row r="762" spans="1:2" x14ac:dyDescent="0.25">
      <c r="A762" s="9"/>
      <c r="B762" s="9"/>
    </row>
    <row r="763" spans="1:2" x14ac:dyDescent="0.25">
      <c r="A763" s="9"/>
      <c r="B763" s="9"/>
    </row>
    <row r="764" spans="1:2" x14ac:dyDescent="0.25">
      <c r="A764" s="9"/>
      <c r="B764" s="9"/>
    </row>
    <row r="765" spans="1:2" x14ac:dyDescent="0.25">
      <c r="A765" s="9"/>
      <c r="B765" s="9"/>
    </row>
    <row r="766" spans="1:2" x14ac:dyDescent="0.25">
      <c r="A766" s="9"/>
      <c r="B766" s="9"/>
    </row>
    <row r="767" spans="1:2" x14ac:dyDescent="0.25">
      <c r="A767" s="9"/>
      <c r="B767" s="9"/>
    </row>
    <row r="768" spans="1:2" x14ac:dyDescent="0.25">
      <c r="A768" s="9"/>
      <c r="B768" s="9"/>
    </row>
    <row r="769" spans="1:2" x14ac:dyDescent="0.25">
      <c r="A769" s="9"/>
      <c r="B769" s="9"/>
    </row>
    <row r="770" spans="1:2" x14ac:dyDescent="0.25">
      <c r="A770" s="9"/>
      <c r="B770" s="9"/>
    </row>
    <row r="771" spans="1:2" x14ac:dyDescent="0.25">
      <c r="A771" s="9"/>
      <c r="B771" s="9"/>
    </row>
    <row r="772" spans="1:2" x14ac:dyDescent="0.25">
      <c r="A772" s="9"/>
      <c r="B772" s="9"/>
    </row>
    <row r="773" spans="1:2" x14ac:dyDescent="0.25">
      <c r="A773" s="9"/>
      <c r="B773" s="9"/>
    </row>
    <row r="774" spans="1:2" x14ac:dyDescent="0.25">
      <c r="A774" s="9"/>
      <c r="B774" s="9"/>
    </row>
    <row r="775" spans="1:2" x14ac:dyDescent="0.25">
      <c r="A775" s="9"/>
      <c r="B775" s="9"/>
    </row>
    <row r="776" spans="1:2" x14ac:dyDescent="0.25">
      <c r="A776" s="9"/>
      <c r="B776" s="9"/>
    </row>
    <row r="777" spans="1:2" x14ac:dyDescent="0.25">
      <c r="A777" s="9"/>
      <c r="B777" s="9"/>
    </row>
    <row r="778" spans="1:2" x14ac:dyDescent="0.25">
      <c r="A778" s="9"/>
      <c r="B778" s="9"/>
    </row>
    <row r="779" spans="1:2" x14ac:dyDescent="0.25">
      <c r="A779" s="9"/>
      <c r="B779" s="9"/>
    </row>
    <row r="780" spans="1:2" x14ac:dyDescent="0.25">
      <c r="A780" s="9"/>
      <c r="B780" s="9"/>
    </row>
    <row r="781" spans="1:2" x14ac:dyDescent="0.25">
      <c r="A781" s="9"/>
      <c r="B781" s="9"/>
    </row>
    <row r="782" spans="1:2" x14ac:dyDescent="0.25">
      <c r="A782" s="9"/>
      <c r="B782" s="9"/>
    </row>
    <row r="783" spans="1:2" x14ac:dyDescent="0.25">
      <c r="A783" s="9"/>
      <c r="B783" s="9"/>
    </row>
    <row r="784" spans="1:2" x14ac:dyDescent="0.25">
      <c r="A784" s="9"/>
      <c r="B784" s="9"/>
    </row>
    <row r="785" spans="1:2" x14ac:dyDescent="0.25">
      <c r="A785" s="9"/>
      <c r="B785" s="9"/>
    </row>
    <row r="786" spans="1:2" x14ac:dyDescent="0.25">
      <c r="A786" s="9"/>
      <c r="B786" s="9"/>
    </row>
    <row r="787" spans="1:2" x14ac:dyDescent="0.25">
      <c r="A787" s="9"/>
      <c r="B787" s="9"/>
    </row>
    <row r="788" spans="1:2" x14ac:dyDescent="0.25">
      <c r="A788" s="9"/>
      <c r="B788" s="9"/>
    </row>
    <row r="789" spans="1:2" x14ac:dyDescent="0.25">
      <c r="A789" s="9"/>
      <c r="B789" s="9"/>
    </row>
    <row r="790" spans="1:2" x14ac:dyDescent="0.25">
      <c r="A790" s="9"/>
      <c r="B790" s="9"/>
    </row>
    <row r="791" spans="1:2" x14ac:dyDescent="0.25">
      <c r="A791" s="9"/>
      <c r="B791" s="9"/>
    </row>
    <row r="792" spans="1:2" x14ac:dyDescent="0.25">
      <c r="A792" s="9"/>
      <c r="B792" s="9"/>
    </row>
    <row r="793" spans="1:2" x14ac:dyDescent="0.25">
      <c r="A793" s="9"/>
      <c r="B793" s="9"/>
    </row>
    <row r="794" spans="1:2" x14ac:dyDescent="0.25">
      <c r="A794" s="9"/>
      <c r="B794" s="9"/>
    </row>
    <row r="795" spans="1:2" x14ac:dyDescent="0.25">
      <c r="A795" s="9"/>
      <c r="B795" s="9"/>
    </row>
    <row r="796" spans="1:2" x14ac:dyDescent="0.25">
      <c r="A796" s="9"/>
      <c r="B796" s="9"/>
    </row>
    <row r="797" spans="1:2" x14ac:dyDescent="0.25">
      <c r="A797" s="9"/>
      <c r="B797" s="9"/>
    </row>
    <row r="798" spans="1:2" x14ac:dyDescent="0.25">
      <c r="A798" s="9"/>
      <c r="B798" s="9"/>
    </row>
    <row r="799" spans="1:2" x14ac:dyDescent="0.25">
      <c r="A799" s="9"/>
      <c r="B799" s="9"/>
    </row>
    <row r="800" spans="1:2" x14ac:dyDescent="0.25">
      <c r="A800" s="9"/>
      <c r="B800" s="9"/>
    </row>
    <row r="801" spans="1:2" x14ac:dyDescent="0.25">
      <c r="A801" s="9"/>
      <c r="B801" s="9"/>
    </row>
    <row r="802" spans="1:2" x14ac:dyDescent="0.25">
      <c r="A802" s="9"/>
      <c r="B802" s="9"/>
    </row>
    <row r="803" spans="1:2" x14ac:dyDescent="0.25">
      <c r="A803" s="9"/>
      <c r="B803" s="9"/>
    </row>
    <row r="804" spans="1:2" x14ac:dyDescent="0.25">
      <c r="A804" s="9"/>
      <c r="B804" s="9"/>
    </row>
    <row r="805" spans="1:2" x14ac:dyDescent="0.25">
      <c r="A805" s="9"/>
      <c r="B805" s="9"/>
    </row>
    <row r="806" spans="1:2" x14ac:dyDescent="0.25">
      <c r="A806" s="9"/>
      <c r="B806" s="9"/>
    </row>
    <row r="807" spans="1:2" x14ac:dyDescent="0.25">
      <c r="A807" s="9"/>
      <c r="B807" s="9"/>
    </row>
    <row r="808" spans="1:2" x14ac:dyDescent="0.25">
      <c r="A808" s="9"/>
      <c r="B808" s="9"/>
    </row>
    <row r="809" spans="1:2" x14ac:dyDescent="0.25">
      <c r="A809" s="9"/>
      <c r="B809" s="9"/>
    </row>
    <row r="810" spans="1:2" x14ac:dyDescent="0.25">
      <c r="A810" s="9"/>
      <c r="B810" s="9"/>
    </row>
    <row r="811" spans="1:2" x14ac:dyDescent="0.25">
      <c r="A811" s="9"/>
      <c r="B811" s="9"/>
    </row>
    <row r="812" spans="1:2" x14ac:dyDescent="0.25">
      <c r="A812" s="9"/>
      <c r="B812" s="9"/>
    </row>
    <row r="813" spans="1:2" x14ac:dyDescent="0.25">
      <c r="A813" s="9"/>
      <c r="B813" s="9"/>
    </row>
    <row r="814" spans="1:2" x14ac:dyDescent="0.25">
      <c r="A814" s="9"/>
      <c r="B814" s="9"/>
    </row>
    <row r="815" spans="1:2" x14ac:dyDescent="0.25">
      <c r="A815" s="9"/>
      <c r="B815" s="9"/>
    </row>
    <row r="816" spans="1:2" x14ac:dyDescent="0.25">
      <c r="A816" s="9"/>
      <c r="B816" s="9"/>
    </row>
    <row r="817" spans="1:2" x14ac:dyDescent="0.25">
      <c r="A817" s="9"/>
      <c r="B817" s="9"/>
    </row>
    <row r="818" spans="1:2" x14ac:dyDescent="0.25">
      <c r="A818" s="9"/>
      <c r="B818" s="9"/>
    </row>
    <row r="819" spans="1:2" x14ac:dyDescent="0.25">
      <c r="A819" s="9"/>
      <c r="B819" s="9"/>
    </row>
    <row r="820" spans="1:2" x14ac:dyDescent="0.25">
      <c r="A820" s="9"/>
      <c r="B820" s="9"/>
    </row>
    <row r="821" spans="1:2" x14ac:dyDescent="0.25">
      <c r="A821" s="9"/>
      <c r="B821" s="9"/>
    </row>
    <row r="822" spans="1:2" x14ac:dyDescent="0.25">
      <c r="A822" s="9"/>
      <c r="B822" s="9"/>
    </row>
    <row r="823" spans="1:2" x14ac:dyDescent="0.25">
      <c r="A823" s="9"/>
      <c r="B823" s="9"/>
    </row>
    <row r="824" spans="1:2" x14ac:dyDescent="0.25">
      <c r="A824" s="9"/>
      <c r="B824" s="9"/>
    </row>
    <row r="825" spans="1:2" x14ac:dyDescent="0.25">
      <c r="A825" s="9"/>
      <c r="B825" s="9"/>
    </row>
    <row r="826" spans="1:2" x14ac:dyDescent="0.25">
      <c r="A826" s="9"/>
      <c r="B826" s="9"/>
    </row>
    <row r="827" spans="1:2" x14ac:dyDescent="0.25">
      <c r="A827" s="9"/>
      <c r="B827" s="9"/>
    </row>
    <row r="828" spans="1:2" x14ac:dyDescent="0.25">
      <c r="A828" s="9"/>
      <c r="B828" s="9"/>
    </row>
    <row r="829" spans="1:2" x14ac:dyDescent="0.25">
      <c r="A829" s="9"/>
      <c r="B829" s="9"/>
    </row>
    <row r="830" spans="1:2" x14ac:dyDescent="0.25">
      <c r="A830" s="9"/>
      <c r="B830" s="9"/>
    </row>
    <row r="831" spans="1:2" x14ac:dyDescent="0.25">
      <c r="A831" s="9"/>
      <c r="B831" s="9"/>
    </row>
    <row r="832" spans="1:2" x14ac:dyDescent="0.25">
      <c r="A832" s="9"/>
      <c r="B832" s="9"/>
    </row>
    <row r="833" spans="1:2" x14ac:dyDescent="0.25">
      <c r="A833" s="9"/>
      <c r="B833" s="9"/>
    </row>
    <row r="834" spans="1:2" x14ac:dyDescent="0.25">
      <c r="A834" s="9"/>
      <c r="B834" s="9"/>
    </row>
    <row r="835" spans="1:2" x14ac:dyDescent="0.25">
      <c r="A835" s="9"/>
      <c r="B835" s="9"/>
    </row>
    <row r="836" spans="1:2" x14ac:dyDescent="0.25">
      <c r="A836" s="9"/>
      <c r="B836" s="9"/>
    </row>
    <row r="837" spans="1:2" x14ac:dyDescent="0.25">
      <c r="A837" s="9"/>
      <c r="B837" s="9"/>
    </row>
    <row r="838" spans="1:2" x14ac:dyDescent="0.25">
      <c r="A838" s="9"/>
      <c r="B838" s="9"/>
    </row>
    <row r="839" spans="1:2" x14ac:dyDescent="0.25">
      <c r="A839" s="9"/>
      <c r="B839" s="9"/>
    </row>
    <row r="840" spans="1:2" x14ac:dyDescent="0.25">
      <c r="A840" s="9"/>
      <c r="B840" s="9"/>
    </row>
    <row r="841" spans="1:2" x14ac:dyDescent="0.25">
      <c r="A841" s="9"/>
      <c r="B841" s="9"/>
    </row>
    <row r="842" spans="1:2" x14ac:dyDescent="0.25">
      <c r="A842" s="9"/>
      <c r="B842" s="9"/>
    </row>
    <row r="843" spans="1:2" x14ac:dyDescent="0.25">
      <c r="A843" s="9"/>
      <c r="B843" s="9"/>
    </row>
    <row r="844" spans="1:2" x14ac:dyDescent="0.25">
      <c r="A844" s="9"/>
      <c r="B844" s="9"/>
    </row>
    <row r="845" spans="1:2" x14ac:dyDescent="0.25">
      <c r="A845" s="9"/>
      <c r="B845" s="9"/>
    </row>
    <row r="846" spans="1:2" x14ac:dyDescent="0.25">
      <c r="A846" s="9"/>
      <c r="B846" s="9"/>
    </row>
    <row r="847" spans="1:2" x14ac:dyDescent="0.25">
      <c r="A847" s="9"/>
      <c r="B847" s="9"/>
    </row>
    <row r="848" spans="1:2" x14ac:dyDescent="0.25">
      <c r="A848" s="9"/>
      <c r="B848" s="9"/>
    </row>
    <row r="849" spans="1:2" x14ac:dyDescent="0.25">
      <c r="A849" s="9"/>
      <c r="B849" s="9"/>
    </row>
    <row r="850" spans="1:2" x14ac:dyDescent="0.25">
      <c r="A850" s="9"/>
      <c r="B850" s="9"/>
    </row>
    <row r="851" spans="1:2" x14ac:dyDescent="0.25">
      <c r="A851" s="9"/>
      <c r="B851" s="9"/>
    </row>
    <row r="852" spans="1:2" x14ac:dyDescent="0.25">
      <c r="A852" s="9"/>
      <c r="B852" s="9"/>
    </row>
    <row r="853" spans="1:2" x14ac:dyDescent="0.25">
      <c r="A853" s="9"/>
      <c r="B853" s="9"/>
    </row>
    <row r="854" spans="1:2" x14ac:dyDescent="0.25">
      <c r="A854" s="9"/>
      <c r="B854" s="9"/>
    </row>
    <row r="855" spans="1:2" x14ac:dyDescent="0.25">
      <c r="A855" s="9"/>
      <c r="B855" s="9"/>
    </row>
    <row r="856" spans="1:2" x14ac:dyDescent="0.25">
      <c r="A856" s="9"/>
      <c r="B856" s="9"/>
    </row>
    <row r="857" spans="1:2" x14ac:dyDescent="0.25">
      <c r="A857" s="9"/>
      <c r="B857" s="9"/>
    </row>
    <row r="858" spans="1:2" x14ac:dyDescent="0.25">
      <c r="A858" s="9"/>
      <c r="B858" s="9"/>
    </row>
    <row r="859" spans="1:2" x14ac:dyDescent="0.25">
      <c r="A859" s="9"/>
      <c r="B859" s="9"/>
    </row>
    <row r="860" spans="1:2" x14ac:dyDescent="0.25">
      <c r="A860" s="9"/>
      <c r="B860" s="9"/>
    </row>
    <row r="861" spans="1:2" x14ac:dyDescent="0.25">
      <c r="A861" s="9"/>
      <c r="B861" s="9"/>
    </row>
    <row r="862" spans="1:2" x14ac:dyDescent="0.25">
      <c r="A862" s="9"/>
      <c r="B862" s="9"/>
    </row>
    <row r="863" spans="1:2" x14ac:dyDescent="0.25">
      <c r="A863" s="9"/>
      <c r="B863" s="9"/>
    </row>
    <row r="864" spans="1:2" x14ac:dyDescent="0.25">
      <c r="A864" s="9"/>
      <c r="B864" s="9"/>
    </row>
    <row r="865" spans="1:2" x14ac:dyDescent="0.25">
      <c r="A865" s="9"/>
      <c r="B865" s="9"/>
    </row>
    <row r="866" spans="1:2" x14ac:dyDescent="0.25">
      <c r="A866" s="9"/>
      <c r="B866" s="9"/>
    </row>
    <row r="867" spans="1:2" x14ac:dyDescent="0.25">
      <c r="A867" s="9"/>
      <c r="B867" s="9"/>
    </row>
    <row r="868" spans="1:2" x14ac:dyDescent="0.25">
      <c r="A868" s="9"/>
      <c r="B868" s="9"/>
    </row>
    <row r="869" spans="1:2" x14ac:dyDescent="0.25">
      <c r="A869" s="9"/>
      <c r="B869" s="9"/>
    </row>
    <row r="870" spans="1:2" x14ac:dyDescent="0.25">
      <c r="A870" s="9"/>
      <c r="B870" s="9"/>
    </row>
    <row r="871" spans="1:2" x14ac:dyDescent="0.25">
      <c r="A871" s="9"/>
      <c r="B871" s="9"/>
    </row>
    <row r="872" spans="1:2" x14ac:dyDescent="0.25">
      <c r="A872" s="9"/>
      <c r="B872" s="9"/>
    </row>
    <row r="873" spans="1:2" x14ac:dyDescent="0.25">
      <c r="A873" s="9"/>
      <c r="B873" s="9"/>
    </row>
    <row r="874" spans="1:2" x14ac:dyDescent="0.25">
      <c r="A874" s="9"/>
      <c r="B874" s="9"/>
    </row>
    <row r="875" spans="1:2" x14ac:dyDescent="0.25">
      <c r="A875" s="9"/>
      <c r="B875" s="9"/>
    </row>
    <row r="876" spans="1:2" x14ac:dyDescent="0.25">
      <c r="A876" s="9"/>
      <c r="B876" s="9"/>
    </row>
    <row r="877" spans="1:2" x14ac:dyDescent="0.25">
      <c r="A877" s="9"/>
      <c r="B877" s="9"/>
    </row>
    <row r="878" spans="1:2" x14ac:dyDescent="0.25">
      <c r="A878" s="9"/>
      <c r="B878" s="9"/>
    </row>
    <row r="879" spans="1:2" x14ac:dyDescent="0.25">
      <c r="A879" s="9"/>
      <c r="B879" s="9"/>
    </row>
    <row r="880" spans="1:2" x14ac:dyDescent="0.25">
      <c r="A880" s="9"/>
      <c r="B880" s="9"/>
    </row>
    <row r="881" spans="1:2" x14ac:dyDescent="0.25">
      <c r="A881" s="9"/>
      <c r="B881" s="9"/>
    </row>
    <row r="882" spans="1:2" x14ac:dyDescent="0.25">
      <c r="A882" s="9"/>
      <c r="B882" s="9"/>
    </row>
    <row r="883" spans="1:2" x14ac:dyDescent="0.25">
      <c r="A883" s="9"/>
      <c r="B883" s="9"/>
    </row>
    <row r="884" spans="1:2" x14ac:dyDescent="0.25">
      <c r="A884" s="9"/>
      <c r="B884" s="9"/>
    </row>
    <row r="885" spans="1:2" x14ac:dyDescent="0.25">
      <c r="A885" s="9"/>
      <c r="B885" s="9"/>
    </row>
    <row r="886" spans="1:2" x14ac:dyDescent="0.25">
      <c r="A886" s="9"/>
      <c r="B886" s="9"/>
    </row>
    <row r="887" spans="1:2" x14ac:dyDescent="0.25">
      <c r="A887" s="9"/>
      <c r="B887" s="9"/>
    </row>
    <row r="888" spans="1:2" x14ac:dyDescent="0.25">
      <c r="A888" s="9"/>
      <c r="B888" s="9"/>
    </row>
    <row r="889" spans="1:2" x14ac:dyDescent="0.25">
      <c r="A889" s="9"/>
      <c r="B889" s="9"/>
    </row>
    <row r="890" spans="1:2" x14ac:dyDescent="0.25">
      <c r="A890" s="9"/>
      <c r="B890" s="9"/>
    </row>
    <row r="891" spans="1:2" x14ac:dyDescent="0.25">
      <c r="A891" s="9"/>
      <c r="B891" s="9"/>
    </row>
    <row r="892" spans="1:2" x14ac:dyDescent="0.25">
      <c r="A892" s="9"/>
      <c r="B892" s="9"/>
    </row>
    <row r="893" spans="1:2" x14ac:dyDescent="0.25">
      <c r="A893" s="9"/>
      <c r="B893" s="9"/>
    </row>
    <row r="894" spans="1:2" x14ac:dyDescent="0.25">
      <c r="A894" s="9"/>
      <c r="B894" s="9"/>
    </row>
    <row r="895" spans="1:2" x14ac:dyDescent="0.25">
      <c r="A895" s="9"/>
      <c r="B895" s="9"/>
    </row>
    <row r="896" spans="1:2" x14ac:dyDescent="0.25">
      <c r="A896" s="9"/>
      <c r="B896" s="9"/>
    </row>
    <row r="897" spans="1:2" x14ac:dyDescent="0.25">
      <c r="A897" s="9"/>
      <c r="B897" s="9"/>
    </row>
    <row r="898" spans="1:2" x14ac:dyDescent="0.25">
      <c r="A898" s="9"/>
      <c r="B898" s="9"/>
    </row>
    <row r="899" spans="1:2" x14ac:dyDescent="0.25">
      <c r="A899" s="9"/>
      <c r="B899" s="9"/>
    </row>
    <row r="900" spans="1:2" x14ac:dyDescent="0.25">
      <c r="A900" s="9"/>
      <c r="B900" s="9"/>
    </row>
    <row r="901" spans="1:2" x14ac:dyDescent="0.25">
      <c r="A901" s="9"/>
      <c r="B901" s="9"/>
    </row>
    <row r="902" spans="1:2" x14ac:dyDescent="0.25">
      <c r="A902" s="9"/>
      <c r="B902" s="9"/>
    </row>
    <row r="903" spans="1:2" x14ac:dyDescent="0.25">
      <c r="A903" s="9"/>
      <c r="B903" s="9"/>
    </row>
    <row r="904" spans="1:2" x14ac:dyDescent="0.25">
      <c r="A904" s="9"/>
      <c r="B904" s="9"/>
    </row>
    <row r="905" spans="1:2" x14ac:dyDescent="0.25">
      <c r="A905" s="9"/>
      <c r="B905" s="9"/>
    </row>
    <row r="906" spans="1:2" x14ac:dyDescent="0.25">
      <c r="A906" s="9"/>
      <c r="B906" s="9"/>
    </row>
    <row r="907" spans="1:2" x14ac:dyDescent="0.25">
      <c r="A907" s="9"/>
      <c r="B907" s="9"/>
    </row>
    <row r="908" spans="1:2" x14ac:dyDescent="0.25">
      <c r="A908" s="9"/>
      <c r="B908" s="9"/>
    </row>
    <row r="909" spans="1:2" x14ac:dyDescent="0.25">
      <c r="A909" s="9"/>
      <c r="B90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51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2" max="12" width="48.85546875" customWidth="1"/>
  </cols>
  <sheetData>
    <row r="1" spans="1:12" x14ac:dyDescent="0.25">
      <c r="A1" s="2" t="s">
        <v>0</v>
      </c>
      <c r="B1" s="2" t="s">
        <v>34</v>
      </c>
      <c r="C1" s="2" t="s">
        <v>70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  <c r="I1" s="2" t="s">
        <v>150</v>
      </c>
      <c r="J1" s="2" t="s">
        <v>151</v>
      </c>
      <c r="K1" s="2" t="s">
        <v>152</v>
      </c>
      <c r="L1" s="2" t="s">
        <v>90</v>
      </c>
    </row>
    <row r="2" spans="1:12" x14ac:dyDescent="0.25">
      <c r="A2" s="3">
        <v>44739</v>
      </c>
      <c r="B2" s="2" t="s">
        <v>28</v>
      </c>
      <c r="C2" s="2">
        <v>1</v>
      </c>
      <c r="D2" s="2" t="s">
        <v>153</v>
      </c>
      <c r="E2" s="2" t="s">
        <v>154</v>
      </c>
      <c r="F2" s="2">
        <v>7</v>
      </c>
      <c r="I2" s="2">
        <v>2.3E-3</v>
      </c>
      <c r="J2" s="1">
        <f t="shared" ref="J2:J256" si="0">I2/F2</f>
        <v>3.2857142857142856E-4</v>
      </c>
    </row>
    <row r="3" spans="1:12" x14ac:dyDescent="0.25">
      <c r="A3" s="3">
        <v>44739</v>
      </c>
      <c r="B3" s="2" t="s">
        <v>28</v>
      </c>
      <c r="C3" s="2">
        <v>1</v>
      </c>
      <c r="D3" s="2" t="s">
        <v>155</v>
      </c>
      <c r="E3" s="2" t="s">
        <v>154</v>
      </c>
      <c r="F3" s="2">
        <v>6</v>
      </c>
      <c r="I3" s="2">
        <v>2.0899999999999998E-2</v>
      </c>
      <c r="J3" s="1">
        <f t="shared" si="0"/>
        <v>3.4833333333333331E-3</v>
      </c>
    </row>
    <row r="4" spans="1:12" x14ac:dyDescent="0.25">
      <c r="A4" s="3">
        <v>44739</v>
      </c>
      <c r="B4" s="2" t="s">
        <v>28</v>
      </c>
      <c r="C4" s="2">
        <v>1</v>
      </c>
      <c r="D4" s="2" t="s">
        <v>156</v>
      </c>
      <c r="E4" s="2" t="s">
        <v>154</v>
      </c>
      <c r="F4" s="2">
        <v>1</v>
      </c>
      <c r="I4" s="2">
        <v>1.1000000000000001E-3</v>
      </c>
      <c r="J4" s="1">
        <f t="shared" si="0"/>
        <v>1.1000000000000001E-3</v>
      </c>
    </row>
    <row r="5" spans="1:12" x14ac:dyDescent="0.25">
      <c r="A5" s="3">
        <v>44739</v>
      </c>
      <c r="B5" s="2" t="s">
        <v>28</v>
      </c>
      <c r="C5" s="2">
        <v>1</v>
      </c>
      <c r="D5" s="2" t="s">
        <v>157</v>
      </c>
      <c r="E5" s="2" t="s">
        <v>158</v>
      </c>
      <c r="F5" s="2">
        <v>1</v>
      </c>
      <c r="I5" s="2">
        <v>7.7000000000000002E-3</v>
      </c>
      <c r="J5" s="1">
        <f t="shared" si="0"/>
        <v>7.7000000000000002E-3</v>
      </c>
    </row>
    <row r="6" spans="1:12" x14ac:dyDescent="0.25">
      <c r="A6" s="3">
        <v>44739</v>
      </c>
      <c r="B6" s="2" t="s">
        <v>28</v>
      </c>
      <c r="C6" s="2">
        <v>1</v>
      </c>
      <c r="D6" s="2" t="s">
        <v>159</v>
      </c>
      <c r="E6" s="2" t="s">
        <v>158</v>
      </c>
      <c r="F6" s="2">
        <v>1</v>
      </c>
      <c r="I6" s="2">
        <v>1.9E-2</v>
      </c>
      <c r="J6" s="1">
        <f t="shared" si="0"/>
        <v>1.9E-2</v>
      </c>
    </row>
    <row r="7" spans="1:12" x14ac:dyDescent="0.25">
      <c r="A7" s="3">
        <v>44739</v>
      </c>
      <c r="B7" s="2" t="s">
        <v>28</v>
      </c>
      <c r="C7" s="2">
        <v>1</v>
      </c>
      <c r="D7" s="2" t="s">
        <v>160</v>
      </c>
      <c r="E7" s="2" t="s">
        <v>158</v>
      </c>
      <c r="F7" s="2">
        <v>1</v>
      </c>
      <c r="I7" s="2">
        <v>2.0199999999999999E-2</v>
      </c>
      <c r="J7" s="1">
        <f t="shared" si="0"/>
        <v>2.0199999999999999E-2</v>
      </c>
    </row>
    <row r="8" spans="1:12" x14ac:dyDescent="0.25">
      <c r="A8" s="3">
        <v>44739</v>
      </c>
      <c r="B8" s="2" t="s">
        <v>28</v>
      </c>
      <c r="C8" s="2">
        <v>2</v>
      </c>
      <c r="D8" s="2" t="s">
        <v>155</v>
      </c>
      <c r="E8" s="2" t="s">
        <v>154</v>
      </c>
      <c r="F8" s="2">
        <v>24</v>
      </c>
      <c r="I8" s="2">
        <v>9.9000000000000005E-2</v>
      </c>
      <c r="J8" s="1">
        <f t="shared" si="0"/>
        <v>4.1250000000000002E-3</v>
      </c>
    </row>
    <row r="9" spans="1:12" x14ac:dyDescent="0.25">
      <c r="A9" s="3">
        <v>44739</v>
      </c>
      <c r="B9" s="2" t="s">
        <v>28</v>
      </c>
      <c r="C9" s="2">
        <v>2</v>
      </c>
      <c r="D9" s="2" t="s">
        <v>160</v>
      </c>
      <c r="E9" s="2" t="s">
        <v>158</v>
      </c>
      <c r="F9" s="2">
        <v>1</v>
      </c>
      <c r="I9" s="2">
        <v>2.7000000000000001E-3</v>
      </c>
      <c r="J9" s="1">
        <f t="shared" si="0"/>
        <v>2.7000000000000001E-3</v>
      </c>
    </row>
    <row r="10" spans="1:12" x14ac:dyDescent="0.25">
      <c r="A10" s="3">
        <v>44739</v>
      </c>
      <c r="B10" s="2" t="s">
        <v>28</v>
      </c>
      <c r="C10" s="2">
        <v>2</v>
      </c>
      <c r="D10" s="2" t="s">
        <v>157</v>
      </c>
      <c r="E10" s="2" t="s">
        <v>161</v>
      </c>
      <c r="F10" s="2">
        <v>1</v>
      </c>
      <c r="I10" s="2">
        <v>1.5299999999999999E-2</v>
      </c>
      <c r="J10" s="1">
        <f t="shared" si="0"/>
        <v>1.5299999999999999E-2</v>
      </c>
    </row>
    <row r="11" spans="1:12" x14ac:dyDescent="0.25">
      <c r="A11" s="3">
        <v>44739</v>
      </c>
      <c r="B11" s="2" t="s">
        <v>28</v>
      </c>
      <c r="C11" s="2">
        <v>2</v>
      </c>
      <c r="D11" s="2" t="s">
        <v>159</v>
      </c>
      <c r="E11" s="2" t="s">
        <v>158</v>
      </c>
      <c r="F11" s="2">
        <v>1</v>
      </c>
      <c r="I11" s="2">
        <v>8.0000000000000004E-4</v>
      </c>
      <c r="J11" s="1">
        <f t="shared" si="0"/>
        <v>8.0000000000000004E-4</v>
      </c>
    </row>
    <row r="12" spans="1:12" x14ac:dyDescent="0.25">
      <c r="A12" s="3">
        <v>44739</v>
      </c>
      <c r="B12" s="2" t="s">
        <v>28</v>
      </c>
      <c r="C12" s="2">
        <v>3</v>
      </c>
      <c r="D12" s="2" t="s">
        <v>155</v>
      </c>
      <c r="E12" s="2" t="s">
        <v>154</v>
      </c>
      <c r="F12" s="2">
        <v>1</v>
      </c>
      <c r="I12" s="2">
        <v>5.7999999999999996E-3</v>
      </c>
      <c r="J12" s="1">
        <f t="shared" si="0"/>
        <v>5.7999999999999996E-3</v>
      </c>
    </row>
    <row r="13" spans="1:12" x14ac:dyDescent="0.25">
      <c r="A13" s="3">
        <v>44739</v>
      </c>
      <c r="B13" s="2" t="s">
        <v>28</v>
      </c>
      <c r="C13" s="2">
        <v>3</v>
      </c>
      <c r="D13" s="2" t="s">
        <v>162</v>
      </c>
      <c r="E13" s="2" t="s">
        <v>154</v>
      </c>
      <c r="F13" s="2">
        <v>1</v>
      </c>
      <c r="I13" s="2">
        <v>8.9999999999999998E-4</v>
      </c>
      <c r="J13" s="1">
        <f t="shared" si="0"/>
        <v>8.9999999999999998E-4</v>
      </c>
    </row>
    <row r="14" spans="1:12" x14ac:dyDescent="0.25">
      <c r="A14" s="3">
        <v>44739</v>
      </c>
      <c r="B14" s="2" t="s">
        <v>28</v>
      </c>
      <c r="C14" s="2">
        <v>4</v>
      </c>
      <c r="D14" s="2" t="s">
        <v>155</v>
      </c>
      <c r="E14" s="2" t="s">
        <v>154</v>
      </c>
      <c r="F14" s="2">
        <v>6</v>
      </c>
      <c r="I14" s="2">
        <v>5.0799999999999998E-2</v>
      </c>
      <c r="J14" s="1">
        <f t="shared" si="0"/>
        <v>8.4666666666666657E-3</v>
      </c>
    </row>
    <row r="15" spans="1:12" x14ac:dyDescent="0.25">
      <c r="A15" s="3">
        <v>44739</v>
      </c>
      <c r="B15" s="2" t="s">
        <v>28</v>
      </c>
      <c r="C15" s="2">
        <v>4</v>
      </c>
      <c r="D15" s="2" t="s">
        <v>153</v>
      </c>
      <c r="E15" s="2" t="s">
        <v>154</v>
      </c>
      <c r="F15" s="2">
        <v>1</v>
      </c>
      <c r="I15" s="2">
        <v>5.9999999999999995E-4</v>
      </c>
      <c r="J15" s="1">
        <f t="shared" si="0"/>
        <v>5.9999999999999995E-4</v>
      </c>
    </row>
    <row r="16" spans="1:12" x14ac:dyDescent="0.25">
      <c r="A16" s="3">
        <v>44739</v>
      </c>
      <c r="B16" s="2" t="s">
        <v>28</v>
      </c>
      <c r="C16" s="2">
        <v>5</v>
      </c>
      <c r="D16" s="2" t="s">
        <v>155</v>
      </c>
      <c r="E16" s="2" t="s">
        <v>154</v>
      </c>
      <c r="F16" s="2">
        <v>16</v>
      </c>
      <c r="I16" s="2">
        <v>8.3799999999999999E-2</v>
      </c>
      <c r="J16" s="1">
        <f t="shared" si="0"/>
        <v>5.2375E-3</v>
      </c>
    </row>
    <row r="17" spans="1:10" x14ac:dyDescent="0.25">
      <c r="A17" s="3">
        <v>44739</v>
      </c>
      <c r="B17" s="2" t="s">
        <v>28</v>
      </c>
      <c r="C17" s="2">
        <v>5</v>
      </c>
      <c r="D17" s="2" t="s">
        <v>163</v>
      </c>
      <c r="E17" s="2" t="s">
        <v>158</v>
      </c>
      <c r="F17" s="2">
        <v>1</v>
      </c>
      <c r="I17" s="2">
        <v>1.2800000000000001E-2</v>
      </c>
      <c r="J17" s="1">
        <f t="shared" si="0"/>
        <v>1.2800000000000001E-2</v>
      </c>
    </row>
    <row r="18" spans="1:10" x14ac:dyDescent="0.25">
      <c r="A18" s="3">
        <v>44739</v>
      </c>
      <c r="B18" s="2" t="s">
        <v>28</v>
      </c>
      <c r="C18" s="2">
        <v>5</v>
      </c>
      <c r="D18" s="2" t="s">
        <v>163</v>
      </c>
      <c r="E18" s="2" t="s">
        <v>154</v>
      </c>
      <c r="F18" s="2">
        <v>1</v>
      </c>
      <c r="I18" s="2">
        <v>2.86E-2</v>
      </c>
      <c r="J18" s="1">
        <f t="shared" si="0"/>
        <v>2.86E-2</v>
      </c>
    </row>
    <row r="19" spans="1:10" x14ac:dyDescent="0.25">
      <c r="A19" s="3">
        <v>44739</v>
      </c>
      <c r="B19" s="2" t="s">
        <v>28</v>
      </c>
      <c r="C19" s="2">
        <v>6</v>
      </c>
      <c r="D19" s="2" t="s">
        <v>164</v>
      </c>
      <c r="E19" s="2" t="s">
        <v>154</v>
      </c>
      <c r="F19" s="2">
        <v>1</v>
      </c>
      <c r="I19" s="2">
        <v>0.12659999999999999</v>
      </c>
      <c r="J19" s="1">
        <f t="shared" si="0"/>
        <v>0.12659999999999999</v>
      </c>
    </row>
    <row r="20" spans="1:10" x14ac:dyDescent="0.25">
      <c r="A20" s="3">
        <v>44739</v>
      </c>
      <c r="B20" s="2" t="s">
        <v>28</v>
      </c>
      <c r="C20" s="2">
        <v>6</v>
      </c>
      <c r="D20" s="2" t="s">
        <v>155</v>
      </c>
      <c r="E20" s="2" t="s">
        <v>154</v>
      </c>
      <c r="F20" s="2">
        <v>15</v>
      </c>
      <c r="I20" s="2">
        <v>7.3899999999999993E-2</v>
      </c>
      <c r="J20" s="1">
        <f t="shared" si="0"/>
        <v>4.926666666666666E-3</v>
      </c>
    </row>
    <row r="21" spans="1:10" x14ac:dyDescent="0.25">
      <c r="A21" s="3">
        <v>44739</v>
      </c>
      <c r="B21" s="2" t="s">
        <v>28</v>
      </c>
      <c r="C21" s="2">
        <v>6</v>
      </c>
      <c r="D21" s="2" t="s">
        <v>163</v>
      </c>
      <c r="E21" s="2" t="s">
        <v>158</v>
      </c>
      <c r="F21" s="2">
        <v>1</v>
      </c>
      <c r="I21" s="2">
        <v>1.2E-2</v>
      </c>
      <c r="J21" s="1">
        <f t="shared" si="0"/>
        <v>1.2E-2</v>
      </c>
    </row>
    <row r="22" spans="1:10" x14ac:dyDescent="0.25">
      <c r="A22" s="3">
        <v>44761</v>
      </c>
      <c r="B22" s="2" t="s">
        <v>24</v>
      </c>
      <c r="C22" s="2">
        <v>1</v>
      </c>
      <c r="D22" s="2" t="s">
        <v>160</v>
      </c>
      <c r="E22" s="2" t="s">
        <v>158</v>
      </c>
      <c r="F22" s="2">
        <v>7</v>
      </c>
      <c r="I22" s="2">
        <v>0.14380000000000001</v>
      </c>
      <c r="J22" s="1">
        <f t="shared" si="0"/>
        <v>2.0542857142857144E-2</v>
      </c>
    </row>
    <row r="23" spans="1:10" x14ac:dyDescent="0.25">
      <c r="A23" s="3">
        <v>44761</v>
      </c>
      <c r="B23" s="2" t="s">
        <v>24</v>
      </c>
      <c r="C23" s="2">
        <v>1</v>
      </c>
      <c r="D23" s="2" t="s">
        <v>160</v>
      </c>
      <c r="E23" s="2" t="s">
        <v>161</v>
      </c>
      <c r="F23" s="2">
        <v>2</v>
      </c>
      <c r="I23" s="2">
        <v>4.5900000000000003E-2</v>
      </c>
      <c r="J23" s="1">
        <f t="shared" si="0"/>
        <v>2.2950000000000002E-2</v>
      </c>
    </row>
    <row r="24" spans="1:10" x14ac:dyDescent="0.25">
      <c r="A24" s="3">
        <v>44761</v>
      </c>
      <c r="B24" s="2" t="s">
        <v>24</v>
      </c>
      <c r="C24" s="2">
        <v>2</v>
      </c>
      <c r="D24" s="2" t="s">
        <v>155</v>
      </c>
      <c r="E24" s="2" t="s">
        <v>154</v>
      </c>
      <c r="F24" s="2">
        <v>2</v>
      </c>
      <c r="I24" s="2">
        <v>1.8100000000000002E-2</v>
      </c>
      <c r="J24" s="1">
        <f t="shared" si="0"/>
        <v>9.0500000000000008E-3</v>
      </c>
    </row>
    <row r="25" spans="1:10" x14ac:dyDescent="0.25">
      <c r="A25" s="3">
        <v>44761</v>
      </c>
      <c r="B25" s="2" t="s">
        <v>24</v>
      </c>
      <c r="C25" s="2">
        <v>2</v>
      </c>
      <c r="D25" s="2" t="s">
        <v>165</v>
      </c>
      <c r="E25" s="2" t="s">
        <v>154</v>
      </c>
      <c r="F25" s="2">
        <v>1</v>
      </c>
      <c r="I25" s="2">
        <v>1E-3</v>
      </c>
      <c r="J25" s="1">
        <f t="shared" si="0"/>
        <v>1E-3</v>
      </c>
    </row>
    <row r="26" spans="1:10" x14ac:dyDescent="0.25">
      <c r="A26" s="3">
        <v>44761</v>
      </c>
      <c r="B26" s="2" t="s">
        <v>24</v>
      </c>
      <c r="C26" s="2">
        <v>2</v>
      </c>
      <c r="D26" s="2" t="s">
        <v>166</v>
      </c>
      <c r="E26" s="2" t="s">
        <v>158</v>
      </c>
      <c r="F26" s="2">
        <v>1</v>
      </c>
      <c r="I26" s="2">
        <v>9.2999999999999992E-3</v>
      </c>
      <c r="J26" s="1">
        <f t="shared" si="0"/>
        <v>9.2999999999999992E-3</v>
      </c>
    </row>
    <row r="27" spans="1:10" x14ac:dyDescent="0.25">
      <c r="A27" s="3">
        <v>44761</v>
      </c>
      <c r="B27" s="2" t="s">
        <v>24</v>
      </c>
      <c r="C27" s="2">
        <v>3</v>
      </c>
      <c r="D27" s="2" t="s">
        <v>155</v>
      </c>
      <c r="E27" s="2" t="s">
        <v>154</v>
      </c>
      <c r="F27" s="2">
        <v>2</v>
      </c>
      <c r="I27" s="2">
        <v>2.58E-2</v>
      </c>
      <c r="J27" s="1">
        <f t="shared" si="0"/>
        <v>1.29E-2</v>
      </c>
    </row>
    <row r="28" spans="1:10" x14ac:dyDescent="0.25">
      <c r="A28" s="3">
        <v>44761</v>
      </c>
      <c r="B28" s="2" t="s">
        <v>24</v>
      </c>
      <c r="C28" s="2">
        <v>3</v>
      </c>
      <c r="D28" s="2" t="s">
        <v>159</v>
      </c>
      <c r="E28" s="2" t="s">
        <v>158</v>
      </c>
      <c r="F28" s="2">
        <v>1</v>
      </c>
      <c r="I28" s="2">
        <v>1.43E-2</v>
      </c>
      <c r="J28" s="1">
        <f t="shared" si="0"/>
        <v>1.43E-2</v>
      </c>
    </row>
    <row r="29" spans="1:10" x14ac:dyDescent="0.25">
      <c r="A29" s="3">
        <v>44761</v>
      </c>
      <c r="B29" s="2" t="s">
        <v>24</v>
      </c>
      <c r="C29" s="2">
        <v>3</v>
      </c>
      <c r="D29" s="2" t="s">
        <v>163</v>
      </c>
      <c r="E29" s="2" t="s">
        <v>158</v>
      </c>
      <c r="F29" s="2">
        <v>1</v>
      </c>
      <c r="I29" s="2">
        <v>1.5699999999999999E-2</v>
      </c>
      <c r="J29" s="1">
        <f t="shared" si="0"/>
        <v>1.5699999999999999E-2</v>
      </c>
    </row>
    <row r="30" spans="1:10" x14ac:dyDescent="0.25">
      <c r="A30" s="3">
        <v>44761</v>
      </c>
      <c r="B30" s="2" t="s">
        <v>24</v>
      </c>
      <c r="C30" s="2">
        <v>3</v>
      </c>
      <c r="D30" s="2" t="s">
        <v>163</v>
      </c>
      <c r="E30" s="2" t="s">
        <v>154</v>
      </c>
      <c r="F30" s="2">
        <v>1</v>
      </c>
      <c r="I30" s="2">
        <v>8.9999999999999998E-4</v>
      </c>
      <c r="J30" s="1">
        <f t="shared" si="0"/>
        <v>8.9999999999999998E-4</v>
      </c>
    </row>
    <row r="31" spans="1:10" x14ac:dyDescent="0.25">
      <c r="A31" s="3">
        <v>44761</v>
      </c>
      <c r="B31" s="2" t="s">
        <v>24</v>
      </c>
      <c r="C31" s="2">
        <v>4</v>
      </c>
      <c r="D31" s="2" t="s">
        <v>155</v>
      </c>
      <c r="E31" s="2" t="s">
        <v>154</v>
      </c>
      <c r="F31" s="2">
        <v>2</v>
      </c>
      <c r="I31" s="2">
        <v>1.7899999999999999E-2</v>
      </c>
      <c r="J31" s="1">
        <f t="shared" si="0"/>
        <v>8.9499999999999996E-3</v>
      </c>
    </row>
    <row r="32" spans="1:10" x14ac:dyDescent="0.25">
      <c r="A32" s="3">
        <v>44761</v>
      </c>
      <c r="B32" s="2" t="s">
        <v>24</v>
      </c>
      <c r="C32" s="2">
        <v>4</v>
      </c>
      <c r="D32" s="2" t="s">
        <v>156</v>
      </c>
      <c r="E32" s="2" t="s">
        <v>154</v>
      </c>
      <c r="F32" s="2">
        <v>1</v>
      </c>
      <c r="I32" s="2">
        <v>1E-3</v>
      </c>
      <c r="J32" s="1">
        <f t="shared" si="0"/>
        <v>1E-3</v>
      </c>
    </row>
    <row r="33" spans="1:10" x14ac:dyDescent="0.25">
      <c r="A33" s="3">
        <v>44761</v>
      </c>
      <c r="B33" s="2" t="s">
        <v>24</v>
      </c>
      <c r="C33" s="2">
        <v>5</v>
      </c>
      <c r="D33" s="2" t="s">
        <v>153</v>
      </c>
      <c r="E33" s="2" t="s">
        <v>154</v>
      </c>
      <c r="F33" s="2">
        <v>3</v>
      </c>
      <c r="I33" s="2">
        <v>1.6000000000000001E-3</v>
      </c>
      <c r="J33" s="1">
        <f t="shared" si="0"/>
        <v>5.3333333333333336E-4</v>
      </c>
    </row>
    <row r="34" spans="1:10" x14ac:dyDescent="0.25">
      <c r="A34" s="3">
        <v>44761</v>
      </c>
      <c r="B34" s="2" t="s">
        <v>24</v>
      </c>
      <c r="C34" s="2">
        <v>5</v>
      </c>
      <c r="D34" s="2" t="s">
        <v>164</v>
      </c>
      <c r="E34" s="2" t="s">
        <v>158</v>
      </c>
      <c r="F34" s="2">
        <v>2</v>
      </c>
      <c r="I34" s="2">
        <v>0.13780000000000001</v>
      </c>
      <c r="J34" s="1">
        <f t="shared" si="0"/>
        <v>6.8900000000000003E-2</v>
      </c>
    </row>
    <row r="35" spans="1:10" x14ac:dyDescent="0.25">
      <c r="A35" s="3">
        <v>44761</v>
      </c>
      <c r="B35" s="2" t="s">
        <v>24</v>
      </c>
      <c r="C35" s="2">
        <v>5</v>
      </c>
      <c r="D35" s="2" t="s">
        <v>155</v>
      </c>
      <c r="E35" s="2" t="s">
        <v>154</v>
      </c>
      <c r="F35" s="2">
        <v>1</v>
      </c>
      <c r="I35" s="2">
        <v>6.8999999999999999E-3</v>
      </c>
      <c r="J35" s="1">
        <f t="shared" si="0"/>
        <v>6.8999999999999999E-3</v>
      </c>
    </row>
    <row r="36" spans="1:10" x14ac:dyDescent="0.25">
      <c r="A36" s="3">
        <v>44761</v>
      </c>
      <c r="B36" s="2" t="s">
        <v>24</v>
      </c>
      <c r="C36" s="2">
        <v>6</v>
      </c>
      <c r="D36" s="2" t="s">
        <v>157</v>
      </c>
      <c r="E36" s="2" t="s">
        <v>158</v>
      </c>
      <c r="F36" s="2">
        <v>1</v>
      </c>
      <c r="I36" s="2">
        <v>8.9300000000000004E-2</v>
      </c>
      <c r="J36" s="1">
        <f t="shared" si="0"/>
        <v>8.9300000000000004E-2</v>
      </c>
    </row>
    <row r="37" spans="1:10" x14ac:dyDescent="0.25">
      <c r="A37" s="3">
        <v>44761</v>
      </c>
      <c r="B37" s="2" t="s">
        <v>24</v>
      </c>
      <c r="C37" s="2">
        <v>6</v>
      </c>
      <c r="D37" s="2" t="s">
        <v>155</v>
      </c>
      <c r="E37" s="2" t="s">
        <v>154</v>
      </c>
      <c r="F37" s="2">
        <v>17</v>
      </c>
      <c r="I37" s="2">
        <v>0.20549999999999999</v>
      </c>
      <c r="J37" s="1">
        <f t="shared" si="0"/>
        <v>1.2088235294117646E-2</v>
      </c>
    </row>
    <row r="38" spans="1:10" x14ac:dyDescent="0.25">
      <c r="A38" s="3">
        <v>44761</v>
      </c>
      <c r="B38" s="2" t="s">
        <v>25</v>
      </c>
      <c r="C38" s="2">
        <v>1</v>
      </c>
      <c r="D38" s="2" t="s">
        <v>155</v>
      </c>
      <c r="E38" s="2" t="s">
        <v>154</v>
      </c>
      <c r="F38" s="2">
        <v>1</v>
      </c>
      <c r="I38" s="2">
        <v>2.3400000000000001E-2</v>
      </c>
      <c r="J38" s="1">
        <f t="shared" si="0"/>
        <v>2.3400000000000001E-2</v>
      </c>
    </row>
    <row r="39" spans="1:10" x14ac:dyDescent="0.25">
      <c r="A39" s="3">
        <v>44761</v>
      </c>
      <c r="B39" s="2" t="s">
        <v>25</v>
      </c>
      <c r="C39" s="2">
        <v>1</v>
      </c>
      <c r="D39" s="2" t="s">
        <v>153</v>
      </c>
      <c r="E39" s="2" t="s">
        <v>154</v>
      </c>
      <c r="F39" s="2">
        <v>2</v>
      </c>
      <c r="I39" s="2">
        <v>1.1999999999999999E-3</v>
      </c>
      <c r="J39" s="1">
        <f t="shared" si="0"/>
        <v>5.9999999999999995E-4</v>
      </c>
    </row>
    <row r="40" spans="1:10" x14ac:dyDescent="0.25">
      <c r="A40" s="3">
        <v>44761</v>
      </c>
      <c r="B40" s="2" t="s">
        <v>25</v>
      </c>
      <c r="C40" s="2">
        <v>1</v>
      </c>
      <c r="D40" s="2" t="s">
        <v>164</v>
      </c>
      <c r="E40" s="2" t="s">
        <v>158</v>
      </c>
      <c r="F40" s="2">
        <v>2</v>
      </c>
      <c r="I40" s="2">
        <v>3.0000000000000001E-3</v>
      </c>
      <c r="J40" s="1">
        <f t="shared" si="0"/>
        <v>1.5E-3</v>
      </c>
    </row>
    <row r="41" spans="1:10" x14ac:dyDescent="0.25">
      <c r="A41" s="3">
        <v>44761</v>
      </c>
      <c r="B41" s="2" t="s">
        <v>25</v>
      </c>
      <c r="C41" s="2">
        <v>1</v>
      </c>
      <c r="D41" s="2" t="s">
        <v>166</v>
      </c>
      <c r="E41" s="2" t="s">
        <v>161</v>
      </c>
      <c r="F41" s="2">
        <v>1</v>
      </c>
      <c r="I41" s="2">
        <v>1.8E-3</v>
      </c>
      <c r="J41" s="1">
        <f t="shared" si="0"/>
        <v>1.8E-3</v>
      </c>
    </row>
    <row r="42" spans="1:10" x14ac:dyDescent="0.25">
      <c r="A42" s="3">
        <v>44761</v>
      </c>
      <c r="B42" s="2" t="s">
        <v>25</v>
      </c>
      <c r="C42" s="2">
        <v>1</v>
      </c>
      <c r="D42" s="2" t="s">
        <v>167</v>
      </c>
      <c r="E42" s="2" t="s">
        <v>168</v>
      </c>
      <c r="F42" s="2">
        <v>3</v>
      </c>
      <c r="I42" s="2">
        <v>2.0999999999999999E-3</v>
      </c>
      <c r="J42" s="1">
        <f t="shared" si="0"/>
        <v>6.9999999999999999E-4</v>
      </c>
    </row>
    <row r="43" spans="1:10" x14ac:dyDescent="0.25">
      <c r="A43" s="3">
        <v>44761</v>
      </c>
      <c r="B43" s="2" t="s">
        <v>25</v>
      </c>
      <c r="C43" s="2">
        <v>2</v>
      </c>
      <c r="D43" s="2" t="s">
        <v>164</v>
      </c>
      <c r="E43" s="2" t="s">
        <v>158</v>
      </c>
      <c r="F43" s="2">
        <v>1</v>
      </c>
      <c r="I43" s="2">
        <v>5.28E-2</v>
      </c>
      <c r="J43" s="1">
        <f t="shared" si="0"/>
        <v>5.28E-2</v>
      </c>
    </row>
    <row r="44" spans="1:10" x14ac:dyDescent="0.25">
      <c r="A44" s="3">
        <v>44761</v>
      </c>
      <c r="B44" s="2" t="s">
        <v>25</v>
      </c>
      <c r="C44" s="2">
        <v>3</v>
      </c>
      <c r="D44" s="2" t="s">
        <v>163</v>
      </c>
      <c r="E44" s="2" t="s">
        <v>158</v>
      </c>
      <c r="F44" s="2">
        <v>1</v>
      </c>
      <c r="I44" s="2">
        <v>4.0000000000000001E-3</v>
      </c>
      <c r="J44" s="1">
        <f t="shared" si="0"/>
        <v>4.0000000000000001E-3</v>
      </c>
    </row>
    <row r="45" spans="1:10" x14ac:dyDescent="0.25">
      <c r="A45" s="3">
        <v>44761</v>
      </c>
      <c r="B45" s="2" t="s">
        <v>25</v>
      </c>
      <c r="C45" s="2">
        <v>3</v>
      </c>
      <c r="D45" s="2" t="s">
        <v>155</v>
      </c>
      <c r="E45" s="2" t="s">
        <v>154</v>
      </c>
      <c r="F45" s="2">
        <v>1</v>
      </c>
      <c r="I45" s="2">
        <v>6.7999999999999996E-3</v>
      </c>
      <c r="J45" s="1">
        <f t="shared" si="0"/>
        <v>6.7999999999999996E-3</v>
      </c>
    </row>
    <row r="46" spans="1:10" x14ac:dyDescent="0.25">
      <c r="A46" s="3">
        <v>44761</v>
      </c>
      <c r="B46" s="2" t="s">
        <v>25</v>
      </c>
      <c r="C46" s="2">
        <v>3</v>
      </c>
      <c r="D46" s="2" t="s">
        <v>169</v>
      </c>
      <c r="E46" s="2" t="s">
        <v>158</v>
      </c>
      <c r="F46" s="2">
        <v>2</v>
      </c>
      <c r="I46" s="2">
        <v>1.6400000000000001E-2</v>
      </c>
      <c r="J46" s="1">
        <f t="shared" si="0"/>
        <v>8.2000000000000007E-3</v>
      </c>
    </row>
    <row r="47" spans="1:10" x14ac:dyDescent="0.25">
      <c r="A47" s="3">
        <v>44761</v>
      </c>
      <c r="B47" s="2" t="s">
        <v>25</v>
      </c>
      <c r="C47" s="2">
        <v>3</v>
      </c>
      <c r="D47" s="2" t="s">
        <v>159</v>
      </c>
      <c r="E47" s="2" t="s">
        <v>158</v>
      </c>
      <c r="F47" s="2">
        <v>1</v>
      </c>
      <c r="I47" s="2">
        <v>4.0000000000000002E-4</v>
      </c>
      <c r="J47" s="1">
        <f t="shared" si="0"/>
        <v>4.0000000000000002E-4</v>
      </c>
    </row>
    <row r="48" spans="1:10" x14ac:dyDescent="0.25">
      <c r="A48" s="3">
        <v>44761</v>
      </c>
      <c r="B48" s="2" t="s">
        <v>25</v>
      </c>
      <c r="C48" s="2">
        <v>4</v>
      </c>
      <c r="D48" s="2" t="s">
        <v>155</v>
      </c>
      <c r="E48" s="2" t="s">
        <v>154</v>
      </c>
      <c r="F48" s="2">
        <v>2</v>
      </c>
      <c r="I48" s="2">
        <v>3.4799999999999998E-2</v>
      </c>
      <c r="J48" s="1">
        <f t="shared" si="0"/>
        <v>1.7399999999999999E-2</v>
      </c>
    </row>
    <row r="49" spans="1:10" x14ac:dyDescent="0.25">
      <c r="A49" s="3">
        <v>44761</v>
      </c>
      <c r="B49" s="2" t="s">
        <v>25</v>
      </c>
      <c r="C49" s="2">
        <v>4</v>
      </c>
      <c r="D49" s="2" t="s">
        <v>162</v>
      </c>
      <c r="E49" s="2" t="s">
        <v>154</v>
      </c>
      <c r="F49" s="2">
        <v>1</v>
      </c>
      <c r="I49" s="2">
        <v>3.0000000000000001E-3</v>
      </c>
      <c r="J49" s="1">
        <f t="shared" si="0"/>
        <v>3.0000000000000001E-3</v>
      </c>
    </row>
    <row r="50" spans="1:10" x14ac:dyDescent="0.25">
      <c r="A50" s="3">
        <v>44761</v>
      </c>
      <c r="B50" s="2" t="s">
        <v>25</v>
      </c>
      <c r="C50" s="2">
        <v>4</v>
      </c>
      <c r="D50" s="2" t="s">
        <v>160</v>
      </c>
      <c r="E50" s="2" t="s">
        <v>158</v>
      </c>
      <c r="F50" s="2">
        <v>3</v>
      </c>
      <c r="I50" s="2">
        <v>7.5300000000000006E-2</v>
      </c>
      <c r="J50" s="1">
        <f t="shared" si="0"/>
        <v>2.5100000000000001E-2</v>
      </c>
    </row>
    <row r="51" spans="1:10" x14ac:dyDescent="0.25">
      <c r="A51" s="3">
        <v>44761</v>
      </c>
      <c r="B51" s="2" t="s">
        <v>25</v>
      </c>
      <c r="C51" s="2">
        <v>5</v>
      </c>
      <c r="D51" s="2" t="s">
        <v>160</v>
      </c>
      <c r="E51" s="2" t="s">
        <v>158</v>
      </c>
      <c r="F51" s="2">
        <v>2</v>
      </c>
      <c r="I51" s="2">
        <v>3.7699999999999997E-2</v>
      </c>
      <c r="J51" s="1">
        <f t="shared" si="0"/>
        <v>1.8849999999999999E-2</v>
      </c>
    </row>
    <row r="52" spans="1:10" x14ac:dyDescent="0.25">
      <c r="A52" s="3">
        <v>44761</v>
      </c>
      <c r="B52" s="2" t="s">
        <v>25</v>
      </c>
      <c r="C52" s="2">
        <v>5</v>
      </c>
      <c r="D52" s="2" t="s">
        <v>160</v>
      </c>
      <c r="E52" s="2" t="s">
        <v>161</v>
      </c>
      <c r="F52" s="2">
        <v>1</v>
      </c>
      <c r="I52" s="2">
        <v>8.6E-3</v>
      </c>
      <c r="J52" s="1">
        <f t="shared" si="0"/>
        <v>8.6E-3</v>
      </c>
    </row>
    <row r="53" spans="1:10" x14ac:dyDescent="0.25">
      <c r="A53" s="3">
        <v>44761</v>
      </c>
      <c r="B53" s="2" t="s">
        <v>25</v>
      </c>
      <c r="C53" s="2">
        <v>5</v>
      </c>
      <c r="D53" s="2" t="s">
        <v>157</v>
      </c>
      <c r="E53" s="2" t="s">
        <v>161</v>
      </c>
      <c r="F53" s="2">
        <v>1</v>
      </c>
      <c r="I53" s="2">
        <v>6.4999999999999997E-3</v>
      </c>
      <c r="J53" s="1">
        <f t="shared" si="0"/>
        <v>6.4999999999999997E-3</v>
      </c>
    </row>
    <row r="54" spans="1:10" x14ac:dyDescent="0.25">
      <c r="A54" s="3">
        <v>44761</v>
      </c>
      <c r="B54" s="2" t="s">
        <v>25</v>
      </c>
      <c r="C54" s="2">
        <v>5</v>
      </c>
      <c r="D54" s="2" t="s">
        <v>159</v>
      </c>
      <c r="E54" s="2" t="s">
        <v>158</v>
      </c>
      <c r="F54" s="2">
        <v>1</v>
      </c>
      <c r="I54" s="2">
        <v>2.5999999999999999E-3</v>
      </c>
      <c r="J54" s="1">
        <f t="shared" si="0"/>
        <v>2.5999999999999999E-3</v>
      </c>
    </row>
    <row r="55" spans="1:10" x14ac:dyDescent="0.25">
      <c r="A55" s="3">
        <v>44761</v>
      </c>
      <c r="B55" s="2" t="s">
        <v>25</v>
      </c>
      <c r="C55" s="2">
        <v>5</v>
      </c>
      <c r="D55" s="2" t="s">
        <v>157</v>
      </c>
      <c r="E55" s="2" t="s">
        <v>158</v>
      </c>
      <c r="F55" s="2">
        <v>1</v>
      </c>
      <c r="I55" s="2">
        <v>6.0000000000000001E-3</v>
      </c>
      <c r="J55" s="1">
        <f t="shared" si="0"/>
        <v>6.0000000000000001E-3</v>
      </c>
    </row>
    <row r="56" spans="1:10" x14ac:dyDescent="0.25">
      <c r="A56" s="3">
        <v>44761</v>
      </c>
      <c r="B56" s="2" t="s">
        <v>25</v>
      </c>
      <c r="C56" s="2">
        <v>5</v>
      </c>
      <c r="D56" s="2" t="s">
        <v>170</v>
      </c>
      <c r="E56" s="2" t="s">
        <v>158</v>
      </c>
      <c r="F56" s="2">
        <v>1</v>
      </c>
      <c r="I56" s="2">
        <v>6.7000000000000002E-3</v>
      </c>
      <c r="J56" s="1">
        <f t="shared" si="0"/>
        <v>6.7000000000000002E-3</v>
      </c>
    </row>
    <row r="57" spans="1:10" x14ac:dyDescent="0.25">
      <c r="A57" s="3">
        <v>44761</v>
      </c>
      <c r="B57" s="2" t="s">
        <v>25</v>
      </c>
      <c r="C57" s="2">
        <v>6</v>
      </c>
      <c r="D57" s="2" t="s">
        <v>160</v>
      </c>
      <c r="E57" s="2" t="s">
        <v>158</v>
      </c>
      <c r="F57" s="2">
        <v>4</v>
      </c>
      <c r="I57" s="2">
        <v>2.4500000000000001E-2</v>
      </c>
      <c r="J57" s="1">
        <f t="shared" si="0"/>
        <v>6.1250000000000002E-3</v>
      </c>
    </row>
    <row r="58" spans="1:10" x14ac:dyDescent="0.25">
      <c r="A58" s="3">
        <v>44761</v>
      </c>
      <c r="B58" s="2" t="s">
        <v>25</v>
      </c>
      <c r="C58" s="2">
        <v>6</v>
      </c>
      <c r="D58" s="2" t="s">
        <v>164</v>
      </c>
      <c r="E58" s="2" t="s">
        <v>158</v>
      </c>
      <c r="F58" s="2">
        <v>1</v>
      </c>
      <c r="I58" s="2">
        <v>0.1164</v>
      </c>
      <c r="J58" s="1">
        <f t="shared" si="0"/>
        <v>0.1164</v>
      </c>
    </row>
    <row r="59" spans="1:10" x14ac:dyDescent="0.25">
      <c r="A59" s="3">
        <v>44761</v>
      </c>
      <c r="B59" s="2" t="s">
        <v>25</v>
      </c>
      <c r="C59" s="2">
        <v>6</v>
      </c>
      <c r="D59" s="2" t="s">
        <v>163</v>
      </c>
      <c r="E59" s="2" t="s">
        <v>154</v>
      </c>
      <c r="F59" s="2">
        <v>1</v>
      </c>
      <c r="I59" s="2">
        <v>6.1999999999999998E-3</v>
      </c>
      <c r="J59" s="1">
        <f t="shared" si="0"/>
        <v>6.1999999999999998E-3</v>
      </c>
    </row>
    <row r="60" spans="1:10" x14ac:dyDescent="0.25">
      <c r="A60" s="3">
        <v>44733</v>
      </c>
      <c r="B60" s="2" t="s">
        <v>17</v>
      </c>
      <c r="C60" s="2">
        <v>1</v>
      </c>
      <c r="D60" s="2" t="s">
        <v>155</v>
      </c>
      <c r="E60" s="2" t="s">
        <v>154</v>
      </c>
      <c r="F60" s="2">
        <v>2</v>
      </c>
      <c r="I60" s="2">
        <v>2.8899999999999999E-2</v>
      </c>
      <c r="J60" s="1">
        <f t="shared" si="0"/>
        <v>1.4449999999999999E-2</v>
      </c>
    </row>
    <row r="61" spans="1:10" x14ac:dyDescent="0.25">
      <c r="A61" s="3">
        <v>44733</v>
      </c>
      <c r="B61" s="2" t="s">
        <v>17</v>
      </c>
      <c r="C61" s="2">
        <v>1</v>
      </c>
      <c r="D61" s="2" t="s">
        <v>163</v>
      </c>
      <c r="E61" s="2" t="s">
        <v>158</v>
      </c>
      <c r="F61" s="2">
        <v>1</v>
      </c>
      <c r="I61" s="2">
        <v>1.5E-3</v>
      </c>
      <c r="J61" s="1">
        <f t="shared" si="0"/>
        <v>1.5E-3</v>
      </c>
    </row>
    <row r="62" spans="1:10" x14ac:dyDescent="0.25">
      <c r="A62" s="3">
        <v>44733</v>
      </c>
      <c r="B62" s="2" t="s">
        <v>17</v>
      </c>
      <c r="C62" s="2">
        <v>1</v>
      </c>
      <c r="D62" s="2" t="s">
        <v>164</v>
      </c>
      <c r="E62" s="2" t="s">
        <v>158</v>
      </c>
      <c r="F62" s="2">
        <v>1</v>
      </c>
      <c r="I62" s="2">
        <v>0.37940000000000002</v>
      </c>
      <c r="J62" s="1">
        <f t="shared" si="0"/>
        <v>0.37940000000000002</v>
      </c>
    </row>
    <row r="63" spans="1:10" x14ac:dyDescent="0.25">
      <c r="A63" s="3">
        <v>44733</v>
      </c>
      <c r="B63" s="2" t="s">
        <v>17</v>
      </c>
      <c r="C63" s="2">
        <v>2</v>
      </c>
      <c r="D63" s="2" t="s">
        <v>155</v>
      </c>
      <c r="E63" s="2" t="s">
        <v>154</v>
      </c>
      <c r="F63" s="2">
        <v>11</v>
      </c>
      <c r="I63" s="2">
        <v>0.16109999999999999</v>
      </c>
      <c r="J63" s="1">
        <f t="shared" si="0"/>
        <v>1.4645454545454545E-2</v>
      </c>
    </row>
    <row r="64" spans="1:10" x14ac:dyDescent="0.25">
      <c r="A64" s="3">
        <v>44733</v>
      </c>
      <c r="B64" s="2" t="s">
        <v>17</v>
      </c>
      <c r="C64" s="2">
        <v>2</v>
      </c>
      <c r="D64" s="2" t="s">
        <v>160</v>
      </c>
      <c r="E64" s="2" t="s">
        <v>158</v>
      </c>
      <c r="F64" s="2">
        <v>1</v>
      </c>
      <c r="I64" s="2">
        <v>2.1999999999999999E-2</v>
      </c>
      <c r="J64" s="1">
        <f t="shared" si="0"/>
        <v>2.1999999999999999E-2</v>
      </c>
    </row>
    <row r="65" spans="1:10" x14ac:dyDescent="0.25">
      <c r="A65" s="3">
        <v>44733</v>
      </c>
      <c r="B65" s="2" t="s">
        <v>17</v>
      </c>
      <c r="C65" s="2">
        <v>2</v>
      </c>
      <c r="D65" s="2" t="s">
        <v>163</v>
      </c>
      <c r="E65" s="2" t="s">
        <v>158</v>
      </c>
      <c r="F65" s="2">
        <v>1</v>
      </c>
      <c r="I65" s="2">
        <v>5.1000000000000004E-3</v>
      </c>
      <c r="J65" s="1">
        <f t="shared" si="0"/>
        <v>5.1000000000000004E-3</v>
      </c>
    </row>
    <row r="66" spans="1:10" x14ac:dyDescent="0.25">
      <c r="A66" s="3">
        <v>44733</v>
      </c>
      <c r="B66" s="2" t="s">
        <v>17</v>
      </c>
      <c r="C66" s="2">
        <v>3</v>
      </c>
      <c r="D66" s="2" t="s">
        <v>155</v>
      </c>
      <c r="E66" s="2" t="s">
        <v>154</v>
      </c>
      <c r="F66" s="2">
        <v>7</v>
      </c>
      <c r="I66" s="2">
        <v>7.8399999999999997E-2</v>
      </c>
      <c r="J66" s="1">
        <f t="shared" si="0"/>
        <v>1.12E-2</v>
      </c>
    </row>
    <row r="67" spans="1:10" x14ac:dyDescent="0.25">
      <c r="A67" s="3">
        <v>44733</v>
      </c>
      <c r="B67" s="2" t="s">
        <v>17</v>
      </c>
      <c r="C67" s="2">
        <v>3</v>
      </c>
      <c r="D67" s="2" t="s">
        <v>160</v>
      </c>
      <c r="E67" s="2" t="s">
        <v>158</v>
      </c>
      <c r="F67" s="2">
        <v>3</v>
      </c>
      <c r="I67" s="2">
        <v>1.83E-2</v>
      </c>
      <c r="J67" s="1">
        <f t="shared" si="0"/>
        <v>6.1000000000000004E-3</v>
      </c>
    </row>
    <row r="68" spans="1:10" x14ac:dyDescent="0.25">
      <c r="A68" s="3">
        <v>44733</v>
      </c>
      <c r="B68" s="2" t="s">
        <v>17</v>
      </c>
      <c r="C68" s="2">
        <v>3</v>
      </c>
      <c r="D68" s="2" t="s">
        <v>170</v>
      </c>
      <c r="E68" s="2" t="s">
        <v>158</v>
      </c>
      <c r="F68" s="2">
        <v>2</v>
      </c>
      <c r="I68" s="2">
        <v>7.5700000000000003E-2</v>
      </c>
      <c r="J68" s="1">
        <f t="shared" si="0"/>
        <v>3.7850000000000002E-2</v>
      </c>
    </row>
    <row r="69" spans="1:10" x14ac:dyDescent="0.25">
      <c r="A69" s="3">
        <v>44733</v>
      </c>
      <c r="B69" s="2" t="s">
        <v>17</v>
      </c>
      <c r="C69" s="2">
        <v>4</v>
      </c>
      <c r="D69" s="2" t="s">
        <v>155</v>
      </c>
      <c r="E69" s="2" t="s">
        <v>154</v>
      </c>
      <c r="F69" s="2">
        <v>2</v>
      </c>
      <c r="I69" s="2">
        <v>2.35E-2</v>
      </c>
      <c r="J69" s="1">
        <f t="shared" si="0"/>
        <v>1.175E-2</v>
      </c>
    </row>
    <row r="70" spans="1:10" x14ac:dyDescent="0.25">
      <c r="A70" s="3">
        <v>44733</v>
      </c>
      <c r="B70" s="2" t="s">
        <v>17</v>
      </c>
      <c r="C70" s="2">
        <v>4</v>
      </c>
      <c r="D70" s="2" t="s">
        <v>163</v>
      </c>
      <c r="E70" s="2" t="s">
        <v>158</v>
      </c>
      <c r="F70" s="2">
        <v>1</v>
      </c>
      <c r="I70" s="2">
        <v>8.6E-3</v>
      </c>
      <c r="J70" s="1">
        <f t="shared" si="0"/>
        <v>8.6E-3</v>
      </c>
    </row>
    <row r="71" spans="1:10" x14ac:dyDescent="0.25">
      <c r="A71" s="3">
        <v>44733</v>
      </c>
      <c r="B71" s="2" t="s">
        <v>17</v>
      </c>
      <c r="C71" s="2">
        <v>4</v>
      </c>
      <c r="D71" s="2" t="s">
        <v>169</v>
      </c>
      <c r="E71" s="2" t="s">
        <v>161</v>
      </c>
      <c r="F71" s="2">
        <v>1</v>
      </c>
      <c r="I71" s="2">
        <v>5.5999999999999999E-3</v>
      </c>
      <c r="J71" s="1">
        <f t="shared" si="0"/>
        <v>5.5999999999999999E-3</v>
      </c>
    </row>
    <row r="72" spans="1:10" x14ac:dyDescent="0.25">
      <c r="A72" s="3">
        <v>44733</v>
      </c>
      <c r="B72" s="2" t="s">
        <v>17</v>
      </c>
      <c r="C72" s="2">
        <v>5</v>
      </c>
      <c r="D72" s="2" t="s">
        <v>155</v>
      </c>
      <c r="E72" s="2" t="s">
        <v>154</v>
      </c>
      <c r="F72" s="2">
        <v>6</v>
      </c>
      <c r="I72" s="2">
        <v>9.8599999999999993E-2</v>
      </c>
      <c r="J72" s="1">
        <f t="shared" si="0"/>
        <v>1.6433333333333331E-2</v>
      </c>
    </row>
    <row r="73" spans="1:10" x14ac:dyDescent="0.25">
      <c r="A73" s="3">
        <v>44733</v>
      </c>
      <c r="B73" s="2" t="s">
        <v>17</v>
      </c>
      <c r="C73" s="2">
        <v>5</v>
      </c>
      <c r="D73" s="2" t="s">
        <v>163</v>
      </c>
      <c r="E73" s="2" t="s">
        <v>158</v>
      </c>
      <c r="F73" s="2">
        <v>3</v>
      </c>
      <c r="I73" s="2">
        <v>2.7E-2</v>
      </c>
      <c r="J73" s="1">
        <f t="shared" si="0"/>
        <v>8.9999999999999993E-3</v>
      </c>
    </row>
    <row r="74" spans="1:10" x14ac:dyDescent="0.25">
      <c r="A74" s="3">
        <v>44733</v>
      </c>
      <c r="B74" s="2" t="s">
        <v>17</v>
      </c>
      <c r="C74" s="2">
        <v>6</v>
      </c>
      <c r="D74" s="2" t="s">
        <v>162</v>
      </c>
      <c r="E74" s="2" t="s">
        <v>154</v>
      </c>
      <c r="F74" s="2">
        <v>1</v>
      </c>
      <c r="I74" s="2">
        <v>1.6299999999999999E-2</v>
      </c>
      <c r="J74" s="1">
        <f t="shared" si="0"/>
        <v>1.6299999999999999E-2</v>
      </c>
    </row>
    <row r="75" spans="1:10" x14ac:dyDescent="0.25">
      <c r="A75" s="3">
        <v>44735</v>
      </c>
      <c r="B75" s="2" t="s">
        <v>22</v>
      </c>
      <c r="C75" s="2">
        <v>1</v>
      </c>
      <c r="D75" s="2" t="s">
        <v>160</v>
      </c>
      <c r="E75" s="2" t="s">
        <v>158</v>
      </c>
      <c r="F75" s="2">
        <v>1</v>
      </c>
      <c r="I75" s="2">
        <v>1.12E-2</v>
      </c>
      <c r="J75" s="1">
        <f t="shared" si="0"/>
        <v>1.12E-2</v>
      </c>
    </row>
    <row r="76" spans="1:10" x14ac:dyDescent="0.25">
      <c r="A76" s="3">
        <v>44735</v>
      </c>
      <c r="B76" s="2" t="s">
        <v>22</v>
      </c>
      <c r="C76" s="2">
        <v>1</v>
      </c>
      <c r="D76" s="2" t="s">
        <v>157</v>
      </c>
      <c r="E76" s="2" t="s">
        <v>161</v>
      </c>
      <c r="F76" s="2">
        <v>1</v>
      </c>
      <c r="I76" s="2">
        <v>0.1426</v>
      </c>
      <c r="J76" s="1">
        <f t="shared" si="0"/>
        <v>0.1426</v>
      </c>
    </row>
    <row r="77" spans="1:10" x14ac:dyDescent="0.25">
      <c r="A77" s="3">
        <v>44735</v>
      </c>
      <c r="B77" s="2" t="s">
        <v>22</v>
      </c>
      <c r="C77" s="2">
        <v>2</v>
      </c>
      <c r="D77" s="2" t="s">
        <v>155</v>
      </c>
      <c r="E77" s="2" t="s">
        <v>154</v>
      </c>
      <c r="F77" s="2">
        <v>1</v>
      </c>
      <c r="I77" s="2">
        <v>3.3E-3</v>
      </c>
      <c r="J77" s="1">
        <f t="shared" si="0"/>
        <v>3.3E-3</v>
      </c>
    </row>
    <row r="78" spans="1:10" x14ac:dyDescent="0.25">
      <c r="A78" s="3">
        <v>44735</v>
      </c>
      <c r="B78" s="2" t="s">
        <v>22</v>
      </c>
      <c r="C78" s="2">
        <v>2</v>
      </c>
      <c r="D78" s="2" t="s">
        <v>166</v>
      </c>
      <c r="E78" s="2" t="s">
        <v>158</v>
      </c>
      <c r="F78" s="2">
        <v>1</v>
      </c>
      <c r="I78" s="2">
        <v>1.09E-2</v>
      </c>
      <c r="J78" s="1">
        <f t="shared" si="0"/>
        <v>1.09E-2</v>
      </c>
    </row>
    <row r="79" spans="1:10" x14ac:dyDescent="0.25">
      <c r="A79" s="3">
        <v>44735</v>
      </c>
      <c r="B79" s="2" t="s">
        <v>22</v>
      </c>
      <c r="C79" s="2">
        <v>3</v>
      </c>
      <c r="D79" s="2" t="s">
        <v>160</v>
      </c>
      <c r="E79" s="2" t="s">
        <v>158</v>
      </c>
      <c r="F79" s="2">
        <v>3</v>
      </c>
      <c r="I79" s="2">
        <v>7.0199999999999999E-2</v>
      </c>
      <c r="J79" s="1">
        <f t="shared" si="0"/>
        <v>2.3400000000000001E-2</v>
      </c>
    </row>
    <row r="80" spans="1:10" x14ac:dyDescent="0.25">
      <c r="A80" s="3">
        <v>44735</v>
      </c>
      <c r="B80" s="2" t="s">
        <v>22</v>
      </c>
      <c r="C80" s="2">
        <v>3</v>
      </c>
      <c r="D80" s="2" t="s">
        <v>163</v>
      </c>
      <c r="E80" s="2" t="s">
        <v>158</v>
      </c>
      <c r="F80" s="2">
        <v>1</v>
      </c>
      <c r="I80" s="2">
        <v>1.37E-2</v>
      </c>
      <c r="J80" s="1">
        <f t="shared" si="0"/>
        <v>1.37E-2</v>
      </c>
    </row>
    <row r="81" spans="1:12" x14ac:dyDescent="0.25">
      <c r="A81" s="3">
        <v>44735</v>
      </c>
      <c r="B81" s="2" t="s">
        <v>22</v>
      </c>
      <c r="C81" s="2">
        <v>3</v>
      </c>
      <c r="D81" s="2" t="s">
        <v>164</v>
      </c>
      <c r="E81" s="2" t="s">
        <v>158</v>
      </c>
      <c r="F81" s="2">
        <v>2</v>
      </c>
      <c r="I81" s="2">
        <v>0.109</v>
      </c>
      <c r="J81" s="1">
        <f t="shared" si="0"/>
        <v>5.45E-2</v>
      </c>
    </row>
    <row r="82" spans="1:12" x14ac:dyDescent="0.25">
      <c r="A82" s="3">
        <v>44735</v>
      </c>
      <c r="B82" s="2" t="s">
        <v>22</v>
      </c>
      <c r="C82" s="2">
        <v>3</v>
      </c>
      <c r="D82" s="2" t="s">
        <v>164</v>
      </c>
      <c r="E82" s="2" t="s">
        <v>154</v>
      </c>
      <c r="F82" s="2">
        <v>1</v>
      </c>
      <c r="I82" s="2">
        <v>0.1124</v>
      </c>
      <c r="J82" s="1">
        <f t="shared" si="0"/>
        <v>0.1124</v>
      </c>
    </row>
    <row r="83" spans="1:12" x14ac:dyDescent="0.25">
      <c r="A83" s="3">
        <v>44735</v>
      </c>
      <c r="B83" s="2" t="s">
        <v>22</v>
      </c>
      <c r="C83" s="2">
        <v>3</v>
      </c>
      <c r="D83" s="2" t="s">
        <v>155</v>
      </c>
      <c r="E83" s="2" t="s">
        <v>154</v>
      </c>
      <c r="F83" s="2">
        <v>23</v>
      </c>
      <c r="I83" s="2">
        <v>0.11650000000000001</v>
      </c>
      <c r="J83" s="1">
        <f t="shared" si="0"/>
        <v>5.0652173913043478E-3</v>
      </c>
    </row>
    <row r="84" spans="1:12" x14ac:dyDescent="0.25">
      <c r="A84" s="3">
        <v>44735</v>
      </c>
      <c r="B84" s="2" t="s">
        <v>22</v>
      </c>
      <c r="C84" s="2">
        <v>4</v>
      </c>
      <c r="D84" s="2" t="s">
        <v>157</v>
      </c>
      <c r="E84" s="2" t="s">
        <v>161</v>
      </c>
      <c r="F84" s="2">
        <v>3</v>
      </c>
      <c r="I84" s="2">
        <v>0.49480000000000002</v>
      </c>
      <c r="J84" s="1">
        <f t="shared" si="0"/>
        <v>0.16493333333333335</v>
      </c>
    </row>
    <row r="85" spans="1:12" x14ac:dyDescent="0.25">
      <c r="A85" s="3">
        <v>44735</v>
      </c>
      <c r="B85" s="2" t="s">
        <v>22</v>
      </c>
      <c r="C85" s="2">
        <v>4</v>
      </c>
      <c r="D85" s="2" t="s">
        <v>164</v>
      </c>
      <c r="E85" s="2" t="s">
        <v>158</v>
      </c>
      <c r="F85" s="2">
        <v>1</v>
      </c>
      <c r="I85" s="2">
        <v>0.18099999999999999</v>
      </c>
      <c r="J85" s="1">
        <f t="shared" si="0"/>
        <v>0.18099999999999999</v>
      </c>
    </row>
    <row r="86" spans="1:12" x14ac:dyDescent="0.25">
      <c r="A86" s="3">
        <v>44735</v>
      </c>
      <c r="B86" s="2" t="s">
        <v>22</v>
      </c>
      <c r="C86" s="2">
        <v>4</v>
      </c>
      <c r="D86" s="2" t="s">
        <v>155</v>
      </c>
      <c r="E86" s="2" t="s">
        <v>154</v>
      </c>
      <c r="F86" s="2">
        <v>4</v>
      </c>
      <c r="I86" s="2">
        <v>2.8500000000000001E-2</v>
      </c>
      <c r="J86" s="1">
        <f t="shared" si="0"/>
        <v>7.1250000000000003E-3</v>
      </c>
    </row>
    <row r="87" spans="1:12" x14ac:dyDescent="0.25">
      <c r="A87" s="3">
        <v>44735</v>
      </c>
      <c r="B87" s="2" t="s">
        <v>22</v>
      </c>
      <c r="C87" s="2">
        <v>5</v>
      </c>
      <c r="D87" s="2" t="s">
        <v>164</v>
      </c>
      <c r="E87" s="2" t="s">
        <v>154</v>
      </c>
      <c r="F87" s="2">
        <v>1</v>
      </c>
      <c r="I87" s="2">
        <v>0.1162</v>
      </c>
      <c r="J87" s="1">
        <f t="shared" si="0"/>
        <v>0.1162</v>
      </c>
    </row>
    <row r="88" spans="1:12" x14ac:dyDescent="0.25">
      <c r="A88" s="3">
        <v>44735</v>
      </c>
      <c r="B88" s="2" t="s">
        <v>22</v>
      </c>
      <c r="C88" s="2">
        <v>5</v>
      </c>
      <c r="D88" s="2" t="s">
        <v>157</v>
      </c>
      <c r="E88" s="2" t="s">
        <v>161</v>
      </c>
      <c r="F88" s="2">
        <v>1</v>
      </c>
      <c r="I88" s="2">
        <v>0.1948</v>
      </c>
      <c r="J88" s="1">
        <f t="shared" si="0"/>
        <v>0.1948</v>
      </c>
    </row>
    <row r="89" spans="1:12" x14ac:dyDescent="0.25">
      <c r="A89" s="3">
        <v>44735</v>
      </c>
      <c r="B89" s="2" t="s">
        <v>22</v>
      </c>
      <c r="C89" s="2">
        <v>5</v>
      </c>
      <c r="D89" s="2" t="s">
        <v>156</v>
      </c>
      <c r="E89" s="2" t="s">
        <v>154</v>
      </c>
      <c r="F89" s="2">
        <v>1</v>
      </c>
      <c r="I89" s="2">
        <v>8.9999999999999998E-4</v>
      </c>
      <c r="J89" s="1">
        <f t="shared" si="0"/>
        <v>8.9999999999999998E-4</v>
      </c>
    </row>
    <row r="90" spans="1:12" x14ac:dyDescent="0.25">
      <c r="A90" s="3">
        <v>44735</v>
      </c>
      <c r="B90" s="2" t="s">
        <v>22</v>
      </c>
      <c r="C90" s="2">
        <v>5</v>
      </c>
      <c r="D90" s="2" t="s">
        <v>155</v>
      </c>
      <c r="E90" s="2" t="s">
        <v>154</v>
      </c>
      <c r="F90" s="2">
        <v>16</v>
      </c>
      <c r="I90" s="2">
        <v>0.1171</v>
      </c>
      <c r="J90" s="1">
        <f t="shared" si="0"/>
        <v>7.3187499999999997E-3</v>
      </c>
    </row>
    <row r="91" spans="1:12" x14ac:dyDescent="0.25">
      <c r="A91" s="3">
        <v>44735</v>
      </c>
      <c r="B91" s="2" t="s">
        <v>22</v>
      </c>
      <c r="C91" s="2">
        <v>6</v>
      </c>
      <c r="D91" s="2" t="s">
        <v>164</v>
      </c>
      <c r="E91" s="2" t="s">
        <v>158</v>
      </c>
      <c r="F91" s="2">
        <v>1</v>
      </c>
      <c r="I91" s="2">
        <v>3.3099999999999997E-2</v>
      </c>
      <c r="J91" s="1">
        <f t="shared" si="0"/>
        <v>3.3099999999999997E-2</v>
      </c>
    </row>
    <row r="92" spans="1:12" x14ac:dyDescent="0.25">
      <c r="A92" s="3">
        <v>44735</v>
      </c>
      <c r="B92" s="2" t="s">
        <v>22</v>
      </c>
      <c r="C92" s="2">
        <v>6</v>
      </c>
      <c r="D92" s="2" t="s">
        <v>160</v>
      </c>
      <c r="E92" s="2" t="s">
        <v>158</v>
      </c>
      <c r="F92" s="2">
        <v>1</v>
      </c>
      <c r="I92" s="2">
        <v>2.5899999999999999E-2</v>
      </c>
      <c r="J92" s="1">
        <f t="shared" si="0"/>
        <v>2.5899999999999999E-2</v>
      </c>
    </row>
    <row r="93" spans="1:12" x14ac:dyDescent="0.25">
      <c r="A93" s="3">
        <v>44735</v>
      </c>
      <c r="B93" s="2" t="s">
        <v>22</v>
      </c>
      <c r="C93" s="2">
        <v>6</v>
      </c>
      <c r="D93" s="2" t="s">
        <v>156</v>
      </c>
      <c r="E93" s="2" t="s">
        <v>154</v>
      </c>
      <c r="F93" s="2">
        <v>1</v>
      </c>
      <c r="I93" s="2">
        <v>1.2999999999999999E-3</v>
      </c>
      <c r="J93" s="1">
        <f t="shared" si="0"/>
        <v>1.2999999999999999E-3</v>
      </c>
    </row>
    <row r="94" spans="1:12" x14ac:dyDescent="0.25">
      <c r="A94" s="3">
        <v>44735</v>
      </c>
      <c r="B94" s="2" t="s">
        <v>22</v>
      </c>
      <c r="C94" s="2">
        <v>6</v>
      </c>
      <c r="D94" s="2" t="s">
        <v>155</v>
      </c>
      <c r="E94" s="2" t="s">
        <v>154</v>
      </c>
      <c r="F94" s="2">
        <v>15</v>
      </c>
      <c r="I94" s="2">
        <v>0.1091</v>
      </c>
      <c r="J94" s="1">
        <f t="shared" si="0"/>
        <v>7.2733333333333339E-3</v>
      </c>
    </row>
    <row r="95" spans="1:12" x14ac:dyDescent="0.25">
      <c r="A95" s="3">
        <v>44726</v>
      </c>
      <c r="B95" s="2" t="s">
        <v>13</v>
      </c>
      <c r="C95" s="2">
        <v>1</v>
      </c>
      <c r="D95" s="2" t="s">
        <v>164</v>
      </c>
      <c r="E95" s="2" t="s">
        <v>158</v>
      </c>
      <c r="F95" s="2">
        <v>1</v>
      </c>
      <c r="I95" s="2">
        <v>0.27210000000000001</v>
      </c>
      <c r="J95" s="1">
        <f t="shared" si="0"/>
        <v>0.27210000000000001</v>
      </c>
      <c r="L95" s="2" t="s">
        <v>171</v>
      </c>
    </row>
    <row r="96" spans="1:12" x14ac:dyDescent="0.25">
      <c r="A96" s="3">
        <v>44726</v>
      </c>
      <c r="B96" s="2" t="s">
        <v>13</v>
      </c>
      <c r="C96" s="2">
        <v>1</v>
      </c>
      <c r="D96" s="2" t="s">
        <v>160</v>
      </c>
      <c r="E96" s="2" t="s">
        <v>158</v>
      </c>
      <c r="F96" s="2">
        <v>1</v>
      </c>
      <c r="I96" s="2">
        <v>2.7799999999999998E-2</v>
      </c>
      <c r="J96" s="1">
        <f t="shared" si="0"/>
        <v>2.7799999999999998E-2</v>
      </c>
    </row>
    <row r="97" spans="1:12" x14ac:dyDescent="0.25">
      <c r="A97" s="3">
        <v>44726</v>
      </c>
      <c r="B97" s="2" t="s">
        <v>13</v>
      </c>
      <c r="C97" s="2">
        <v>1</v>
      </c>
      <c r="D97" s="2" t="s">
        <v>155</v>
      </c>
      <c r="E97" s="2" t="s">
        <v>154</v>
      </c>
      <c r="F97" s="2">
        <v>7</v>
      </c>
      <c r="I97" s="2">
        <v>6.5600000000000006E-2</v>
      </c>
      <c r="J97" s="1">
        <f t="shared" si="0"/>
        <v>9.3714285714285722E-3</v>
      </c>
    </row>
    <row r="98" spans="1:12" x14ac:dyDescent="0.25">
      <c r="A98" s="3">
        <v>44726</v>
      </c>
      <c r="B98" s="2" t="s">
        <v>13</v>
      </c>
      <c r="C98" s="2">
        <v>2</v>
      </c>
      <c r="D98" s="2" t="s">
        <v>157</v>
      </c>
      <c r="E98" s="2" t="s">
        <v>158</v>
      </c>
      <c r="F98" s="2">
        <v>3</v>
      </c>
      <c r="I98" s="2">
        <v>6.0999999999999999E-2</v>
      </c>
      <c r="J98" s="1">
        <f t="shared" si="0"/>
        <v>2.0333333333333332E-2</v>
      </c>
    </row>
    <row r="99" spans="1:12" x14ac:dyDescent="0.25">
      <c r="A99" s="3">
        <v>44726</v>
      </c>
      <c r="B99" s="2" t="s">
        <v>13</v>
      </c>
      <c r="C99" s="2">
        <v>2</v>
      </c>
      <c r="D99" s="2" t="s">
        <v>163</v>
      </c>
      <c r="E99" s="2" t="s">
        <v>154</v>
      </c>
      <c r="F99" s="2">
        <v>1</v>
      </c>
      <c r="I99" s="2">
        <v>1.9E-3</v>
      </c>
      <c r="J99" s="1">
        <f t="shared" si="0"/>
        <v>1.9E-3</v>
      </c>
    </row>
    <row r="100" spans="1:12" x14ac:dyDescent="0.25">
      <c r="A100" s="3">
        <v>44726</v>
      </c>
      <c r="B100" s="2" t="s">
        <v>13</v>
      </c>
      <c r="C100" s="2">
        <v>4</v>
      </c>
      <c r="D100" s="2" t="s">
        <v>155</v>
      </c>
      <c r="E100" s="2" t="s">
        <v>154</v>
      </c>
      <c r="F100" s="2">
        <v>5</v>
      </c>
      <c r="I100" s="2">
        <v>5.7299999999999997E-2</v>
      </c>
      <c r="J100" s="1">
        <f t="shared" si="0"/>
        <v>1.146E-2</v>
      </c>
    </row>
    <row r="101" spans="1:12" x14ac:dyDescent="0.25">
      <c r="A101" s="3">
        <v>44726</v>
      </c>
      <c r="B101" s="2" t="s">
        <v>13</v>
      </c>
      <c r="C101" s="2">
        <v>4</v>
      </c>
      <c r="D101" s="2" t="s">
        <v>163</v>
      </c>
      <c r="E101" s="2" t="s">
        <v>154</v>
      </c>
      <c r="F101" s="2">
        <v>1</v>
      </c>
      <c r="I101" s="2">
        <v>6.9999999999999999E-4</v>
      </c>
      <c r="J101" s="1">
        <f t="shared" si="0"/>
        <v>6.9999999999999999E-4</v>
      </c>
    </row>
    <row r="102" spans="1:12" x14ac:dyDescent="0.25">
      <c r="A102" s="3">
        <v>44726</v>
      </c>
      <c r="B102" s="2" t="s">
        <v>13</v>
      </c>
      <c r="C102" s="2">
        <v>4</v>
      </c>
      <c r="D102" s="2" t="s">
        <v>160</v>
      </c>
      <c r="E102" s="2" t="s">
        <v>158</v>
      </c>
      <c r="F102" s="2">
        <v>1</v>
      </c>
      <c r="I102" s="2">
        <v>8.9999999999999998E-4</v>
      </c>
      <c r="J102" s="1">
        <f t="shared" si="0"/>
        <v>8.9999999999999998E-4</v>
      </c>
    </row>
    <row r="103" spans="1:12" x14ac:dyDescent="0.25">
      <c r="A103" s="3">
        <v>44726</v>
      </c>
      <c r="B103" s="2" t="s">
        <v>13</v>
      </c>
      <c r="C103" s="2">
        <v>4</v>
      </c>
      <c r="D103" s="2" t="s">
        <v>153</v>
      </c>
      <c r="E103" s="2" t="s">
        <v>154</v>
      </c>
      <c r="F103" s="2">
        <v>1</v>
      </c>
      <c r="I103" s="2">
        <v>2.9999999999999997E-4</v>
      </c>
      <c r="J103" s="1">
        <f t="shared" si="0"/>
        <v>2.9999999999999997E-4</v>
      </c>
    </row>
    <row r="104" spans="1:12" x14ac:dyDescent="0.25">
      <c r="A104" s="3">
        <v>44726</v>
      </c>
      <c r="B104" s="2" t="s">
        <v>13</v>
      </c>
      <c r="C104" s="2">
        <v>5</v>
      </c>
      <c r="D104" s="2" t="s">
        <v>163</v>
      </c>
      <c r="E104" s="2" t="s">
        <v>158</v>
      </c>
      <c r="F104" s="2">
        <v>1</v>
      </c>
      <c r="I104" s="2">
        <v>3.0999999999999999E-3</v>
      </c>
      <c r="J104" s="1">
        <f t="shared" si="0"/>
        <v>3.0999999999999999E-3</v>
      </c>
    </row>
    <row r="105" spans="1:12" x14ac:dyDescent="0.25">
      <c r="A105" s="3">
        <v>44726</v>
      </c>
      <c r="B105" s="2" t="s">
        <v>13</v>
      </c>
      <c r="C105" s="2">
        <v>5</v>
      </c>
      <c r="D105" s="2" t="s">
        <v>153</v>
      </c>
      <c r="E105" s="2" t="s">
        <v>154</v>
      </c>
      <c r="F105" s="2">
        <v>1</v>
      </c>
      <c r="I105" s="2">
        <v>1E-3</v>
      </c>
      <c r="J105" s="1">
        <f t="shared" si="0"/>
        <v>1E-3</v>
      </c>
    </row>
    <row r="106" spans="1:12" x14ac:dyDescent="0.25">
      <c r="A106" s="3">
        <v>44726</v>
      </c>
      <c r="B106" s="2" t="s">
        <v>13</v>
      </c>
      <c r="C106" s="2">
        <v>5</v>
      </c>
      <c r="D106" s="2" t="s">
        <v>157</v>
      </c>
      <c r="E106" s="2" t="s">
        <v>158</v>
      </c>
      <c r="F106" s="2">
        <v>1</v>
      </c>
      <c r="I106" s="2">
        <v>9.4000000000000004E-3</v>
      </c>
      <c r="J106" s="1">
        <f t="shared" si="0"/>
        <v>9.4000000000000004E-3</v>
      </c>
    </row>
    <row r="107" spans="1:12" x14ac:dyDescent="0.25">
      <c r="A107" s="3">
        <v>44726</v>
      </c>
      <c r="B107" s="2" t="s">
        <v>13</v>
      </c>
      <c r="C107" s="2">
        <v>6</v>
      </c>
      <c r="D107" s="2" t="s">
        <v>164</v>
      </c>
      <c r="E107" s="2" t="s">
        <v>154</v>
      </c>
      <c r="F107" s="2">
        <v>1</v>
      </c>
      <c r="I107" s="2">
        <v>6.1600000000000002E-2</v>
      </c>
      <c r="J107" s="1">
        <f t="shared" si="0"/>
        <v>6.1600000000000002E-2</v>
      </c>
      <c r="L107" s="2" t="s">
        <v>172</v>
      </c>
    </row>
    <row r="108" spans="1:12" x14ac:dyDescent="0.25">
      <c r="A108" s="3">
        <v>44726</v>
      </c>
      <c r="B108" s="2" t="s">
        <v>13</v>
      </c>
      <c r="C108" s="2">
        <v>6</v>
      </c>
      <c r="D108" s="2" t="s">
        <v>155</v>
      </c>
      <c r="E108" s="2" t="s">
        <v>154</v>
      </c>
      <c r="F108" s="2">
        <v>1</v>
      </c>
      <c r="I108" s="2">
        <v>7.1000000000000004E-3</v>
      </c>
      <c r="J108" s="1">
        <f t="shared" si="0"/>
        <v>7.1000000000000004E-3</v>
      </c>
    </row>
    <row r="109" spans="1:12" x14ac:dyDescent="0.25">
      <c r="A109" s="3">
        <v>44726</v>
      </c>
      <c r="B109" s="2" t="s">
        <v>13</v>
      </c>
      <c r="C109" s="2">
        <v>6</v>
      </c>
      <c r="D109" s="2" t="s">
        <v>173</v>
      </c>
      <c r="E109" s="2" t="s">
        <v>161</v>
      </c>
      <c r="F109" s="2">
        <v>1</v>
      </c>
      <c r="I109" s="2">
        <v>4.07E-2</v>
      </c>
      <c r="J109" s="1">
        <f t="shared" si="0"/>
        <v>4.07E-2</v>
      </c>
    </row>
    <row r="110" spans="1:12" x14ac:dyDescent="0.25">
      <c r="A110" s="3">
        <v>44726</v>
      </c>
      <c r="B110" s="2" t="s">
        <v>14</v>
      </c>
      <c r="C110" s="2">
        <v>2</v>
      </c>
      <c r="D110" s="2" t="s">
        <v>160</v>
      </c>
      <c r="E110" s="2" t="s">
        <v>158</v>
      </c>
      <c r="F110" s="2">
        <v>1</v>
      </c>
      <c r="I110" s="2">
        <v>3.5000000000000001E-3</v>
      </c>
      <c r="J110" s="1">
        <f t="shared" si="0"/>
        <v>3.5000000000000001E-3</v>
      </c>
      <c r="L110" s="2" t="s">
        <v>174</v>
      </c>
    </row>
    <row r="111" spans="1:12" x14ac:dyDescent="0.25">
      <c r="A111" s="3">
        <v>44726</v>
      </c>
      <c r="B111" s="2" t="s">
        <v>14</v>
      </c>
      <c r="C111" s="2">
        <v>2</v>
      </c>
      <c r="D111" s="2" t="s">
        <v>157</v>
      </c>
      <c r="E111" s="2" t="s">
        <v>158</v>
      </c>
      <c r="F111" s="2">
        <v>1</v>
      </c>
      <c r="I111" s="2">
        <v>1.7500000000000002E-2</v>
      </c>
      <c r="J111" s="1">
        <f t="shared" si="0"/>
        <v>1.7500000000000002E-2</v>
      </c>
    </row>
    <row r="112" spans="1:12" x14ac:dyDescent="0.25">
      <c r="A112" s="3">
        <v>44726</v>
      </c>
      <c r="B112" s="2" t="s">
        <v>14</v>
      </c>
      <c r="C112" s="2">
        <v>3</v>
      </c>
      <c r="D112" s="2" t="s">
        <v>163</v>
      </c>
      <c r="E112" s="2" t="s">
        <v>158</v>
      </c>
      <c r="F112" s="2">
        <v>1</v>
      </c>
      <c r="I112" s="2">
        <v>1.9E-3</v>
      </c>
      <c r="J112" s="1">
        <f t="shared" si="0"/>
        <v>1.9E-3</v>
      </c>
    </row>
    <row r="113" spans="1:12" x14ac:dyDescent="0.25">
      <c r="A113" s="3">
        <v>44726</v>
      </c>
      <c r="B113" s="2" t="s">
        <v>14</v>
      </c>
      <c r="C113" s="2">
        <v>3</v>
      </c>
      <c r="D113" s="2" t="s">
        <v>153</v>
      </c>
      <c r="E113" s="2" t="s">
        <v>154</v>
      </c>
      <c r="F113" s="2">
        <v>10</v>
      </c>
      <c r="I113" s="2">
        <v>4.1999999999999997E-3</v>
      </c>
      <c r="J113" s="1">
        <f t="shared" si="0"/>
        <v>4.1999999999999996E-4</v>
      </c>
    </row>
    <row r="114" spans="1:12" x14ac:dyDescent="0.25">
      <c r="A114" s="3">
        <v>44726</v>
      </c>
      <c r="B114" s="2" t="s">
        <v>14</v>
      </c>
      <c r="C114" s="2">
        <v>4</v>
      </c>
      <c r="D114" s="2" t="s">
        <v>160</v>
      </c>
      <c r="E114" s="2" t="s">
        <v>158</v>
      </c>
      <c r="F114" s="2">
        <v>2</v>
      </c>
      <c r="I114" s="2">
        <v>3.7499999999999999E-2</v>
      </c>
      <c r="J114" s="1">
        <f t="shared" si="0"/>
        <v>1.8749999999999999E-2</v>
      </c>
    </row>
    <row r="115" spans="1:12" x14ac:dyDescent="0.25">
      <c r="A115" s="3">
        <v>44726</v>
      </c>
      <c r="B115" s="2" t="s">
        <v>14</v>
      </c>
      <c r="C115" s="2">
        <v>4</v>
      </c>
      <c r="D115" s="2" t="s">
        <v>155</v>
      </c>
      <c r="E115" s="2" t="s">
        <v>154</v>
      </c>
      <c r="F115" s="2">
        <v>1</v>
      </c>
      <c r="I115" s="2">
        <v>3.1300000000000001E-2</v>
      </c>
      <c r="J115" s="1">
        <f t="shared" si="0"/>
        <v>3.1300000000000001E-2</v>
      </c>
    </row>
    <row r="116" spans="1:12" x14ac:dyDescent="0.25">
      <c r="A116" s="3">
        <v>44726</v>
      </c>
      <c r="B116" s="2" t="s">
        <v>14</v>
      </c>
      <c r="C116" s="2">
        <v>4</v>
      </c>
      <c r="D116" s="2" t="s">
        <v>153</v>
      </c>
      <c r="E116" s="2" t="s">
        <v>154</v>
      </c>
      <c r="F116" s="2">
        <v>2</v>
      </c>
      <c r="I116" s="2">
        <v>1.32E-2</v>
      </c>
      <c r="J116" s="1">
        <f t="shared" si="0"/>
        <v>6.6E-3</v>
      </c>
    </row>
    <row r="117" spans="1:12" x14ac:dyDescent="0.25">
      <c r="A117" s="3">
        <v>44726</v>
      </c>
      <c r="B117" s="2" t="s">
        <v>14</v>
      </c>
      <c r="C117" s="2">
        <v>4</v>
      </c>
      <c r="D117" s="2" t="s">
        <v>157</v>
      </c>
      <c r="E117" s="2" t="s">
        <v>158</v>
      </c>
      <c r="F117" s="2">
        <v>2</v>
      </c>
      <c r="I117" s="2">
        <v>2.58E-2</v>
      </c>
      <c r="J117" s="1">
        <f t="shared" si="0"/>
        <v>1.29E-2</v>
      </c>
    </row>
    <row r="118" spans="1:12" x14ac:dyDescent="0.25">
      <c r="A118" s="3">
        <v>44726</v>
      </c>
      <c r="B118" s="2" t="s">
        <v>14</v>
      </c>
      <c r="C118" s="2">
        <v>4</v>
      </c>
      <c r="D118" s="2" t="s">
        <v>164</v>
      </c>
      <c r="E118" s="2" t="s">
        <v>158</v>
      </c>
      <c r="F118" s="2">
        <v>1</v>
      </c>
      <c r="I118" s="2">
        <v>1.5800000000000002E-2</v>
      </c>
      <c r="J118" s="1">
        <f t="shared" si="0"/>
        <v>1.5800000000000002E-2</v>
      </c>
    </row>
    <row r="119" spans="1:12" x14ac:dyDescent="0.25">
      <c r="A119" s="3">
        <v>44726</v>
      </c>
      <c r="B119" s="2" t="s">
        <v>14</v>
      </c>
      <c r="C119" s="2">
        <v>5</v>
      </c>
      <c r="D119" s="2" t="s">
        <v>163</v>
      </c>
      <c r="E119" s="2" t="s">
        <v>154</v>
      </c>
      <c r="F119" s="2">
        <v>1</v>
      </c>
      <c r="I119" s="2">
        <v>3.2300000000000002E-2</v>
      </c>
      <c r="J119" s="1">
        <f t="shared" si="0"/>
        <v>3.2300000000000002E-2</v>
      </c>
    </row>
    <row r="120" spans="1:12" x14ac:dyDescent="0.25">
      <c r="A120" s="3">
        <v>44726</v>
      </c>
      <c r="B120" s="2" t="s">
        <v>14</v>
      </c>
      <c r="C120" s="2">
        <v>5</v>
      </c>
      <c r="D120" s="2" t="s">
        <v>157</v>
      </c>
      <c r="E120" s="2" t="s">
        <v>158</v>
      </c>
      <c r="F120" s="2">
        <v>1</v>
      </c>
      <c r="I120" s="2">
        <v>8.3999999999999995E-3</v>
      </c>
      <c r="J120" s="1">
        <f t="shared" si="0"/>
        <v>8.3999999999999995E-3</v>
      </c>
    </row>
    <row r="121" spans="1:12" x14ac:dyDescent="0.25">
      <c r="A121" s="3">
        <v>44726</v>
      </c>
      <c r="B121" s="2" t="s">
        <v>14</v>
      </c>
      <c r="C121" s="2">
        <v>5</v>
      </c>
      <c r="D121" s="2" t="s">
        <v>164</v>
      </c>
      <c r="E121" s="2" t="s">
        <v>161</v>
      </c>
      <c r="F121" s="2">
        <v>1</v>
      </c>
      <c r="I121" s="2">
        <v>1.55E-2</v>
      </c>
      <c r="J121" s="1">
        <f t="shared" si="0"/>
        <v>1.55E-2</v>
      </c>
    </row>
    <row r="122" spans="1:12" x14ac:dyDescent="0.25">
      <c r="A122" s="3">
        <v>44726</v>
      </c>
      <c r="B122" s="2" t="s">
        <v>14</v>
      </c>
      <c r="C122" s="2">
        <v>5</v>
      </c>
      <c r="D122" s="2" t="s">
        <v>164</v>
      </c>
      <c r="E122" s="2" t="s">
        <v>158</v>
      </c>
      <c r="F122" s="2">
        <v>1</v>
      </c>
      <c r="I122" s="2">
        <v>6.9999999999999999E-4</v>
      </c>
      <c r="J122" s="1">
        <f t="shared" si="0"/>
        <v>6.9999999999999999E-4</v>
      </c>
      <c r="L122" s="2" t="s">
        <v>172</v>
      </c>
    </row>
    <row r="123" spans="1:12" x14ac:dyDescent="0.25">
      <c r="A123" s="3">
        <v>44726</v>
      </c>
      <c r="B123" s="2" t="s">
        <v>14</v>
      </c>
      <c r="C123" s="2">
        <v>6</v>
      </c>
      <c r="D123" s="2" t="s">
        <v>155</v>
      </c>
      <c r="E123" s="2" t="s">
        <v>154</v>
      </c>
      <c r="F123" s="2">
        <v>5</v>
      </c>
      <c r="I123" s="2">
        <v>8.0600000000000005E-2</v>
      </c>
      <c r="J123" s="1">
        <f t="shared" si="0"/>
        <v>1.6120000000000002E-2</v>
      </c>
    </row>
    <row r="124" spans="1:12" x14ac:dyDescent="0.25">
      <c r="A124" s="3">
        <v>44726</v>
      </c>
      <c r="B124" s="2" t="s">
        <v>14</v>
      </c>
      <c r="C124" s="2">
        <v>6</v>
      </c>
      <c r="D124" s="2" t="s">
        <v>163</v>
      </c>
      <c r="E124" s="2" t="s">
        <v>158</v>
      </c>
      <c r="F124" s="2">
        <v>2</v>
      </c>
      <c r="I124" s="2">
        <v>2.8299999999999999E-2</v>
      </c>
      <c r="J124" s="1">
        <f t="shared" si="0"/>
        <v>1.4149999999999999E-2</v>
      </c>
    </row>
    <row r="125" spans="1:12" x14ac:dyDescent="0.25">
      <c r="A125" s="3">
        <v>44726</v>
      </c>
      <c r="B125" s="2" t="s">
        <v>14</v>
      </c>
      <c r="C125" s="2">
        <v>6</v>
      </c>
      <c r="D125" s="2" t="s">
        <v>163</v>
      </c>
      <c r="E125" s="2" t="s">
        <v>154</v>
      </c>
      <c r="F125" s="2">
        <v>2</v>
      </c>
      <c r="I125" s="2">
        <v>2.5600000000000001E-2</v>
      </c>
      <c r="J125" s="1">
        <f t="shared" si="0"/>
        <v>1.2800000000000001E-2</v>
      </c>
    </row>
    <row r="126" spans="1:12" x14ac:dyDescent="0.25">
      <c r="A126" s="3">
        <v>44726</v>
      </c>
      <c r="B126" s="2" t="s">
        <v>14</v>
      </c>
      <c r="C126" s="2">
        <v>6</v>
      </c>
      <c r="D126" s="2" t="s">
        <v>157</v>
      </c>
      <c r="E126" s="2" t="s">
        <v>158</v>
      </c>
      <c r="F126" s="2">
        <v>3</v>
      </c>
      <c r="I126" s="2">
        <v>2.58E-2</v>
      </c>
      <c r="J126" s="1">
        <f t="shared" si="0"/>
        <v>8.6E-3</v>
      </c>
    </row>
    <row r="127" spans="1:12" x14ac:dyDescent="0.25">
      <c r="A127" s="3">
        <v>44726</v>
      </c>
      <c r="B127" s="2" t="s">
        <v>14</v>
      </c>
      <c r="C127" s="2">
        <v>6</v>
      </c>
      <c r="D127" s="2" t="s">
        <v>153</v>
      </c>
      <c r="E127" s="2" t="s">
        <v>154</v>
      </c>
      <c r="F127" s="2">
        <v>11</v>
      </c>
      <c r="I127" s="2">
        <v>3.5000000000000001E-3</v>
      </c>
      <c r="J127" s="1">
        <f t="shared" si="0"/>
        <v>3.181818181818182E-4</v>
      </c>
    </row>
    <row r="128" spans="1:12" x14ac:dyDescent="0.25">
      <c r="A128" s="3">
        <v>44712</v>
      </c>
      <c r="B128" s="2" t="s">
        <v>10</v>
      </c>
      <c r="C128" s="2">
        <v>1</v>
      </c>
      <c r="D128" s="2" t="s">
        <v>164</v>
      </c>
      <c r="E128" s="2" t="s">
        <v>158</v>
      </c>
      <c r="F128" s="2">
        <v>1</v>
      </c>
      <c r="I128" s="2">
        <v>6.1699999999999998E-2</v>
      </c>
      <c r="J128" s="1">
        <f t="shared" si="0"/>
        <v>6.1699999999999998E-2</v>
      </c>
    </row>
    <row r="129" spans="1:12" x14ac:dyDescent="0.25">
      <c r="A129" s="3">
        <v>44712</v>
      </c>
      <c r="B129" s="2" t="s">
        <v>10</v>
      </c>
      <c r="C129" s="2">
        <v>1</v>
      </c>
      <c r="D129" s="2" t="s">
        <v>175</v>
      </c>
      <c r="E129" s="2" t="s">
        <v>158</v>
      </c>
      <c r="F129" s="2">
        <v>1</v>
      </c>
      <c r="J129" s="1">
        <f t="shared" si="0"/>
        <v>0</v>
      </c>
      <c r="L129" s="2" t="s">
        <v>176</v>
      </c>
    </row>
    <row r="130" spans="1:12" x14ac:dyDescent="0.25">
      <c r="A130" s="3">
        <v>44712</v>
      </c>
      <c r="B130" s="2" t="s">
        <v>10</v>
      </c>
      <c r="C130" s="2">
        <v>2</v>
      </c>
      <c r="D130" s="2" t="s">
        <v>164</v>
      </c>
      <c r="E130" s="2" t="s">
        <v>158</v>
      </c>
      <c r="F130" s="2">
        <v>1</v>
      </c>
      <c r="I130" s="2">
        <v>8.5599999999999996E-2</v>
      </c>
      <c r="J130" s="1">
        <f t="shared" si="0"/>
        <v>8.5599999999999996E-2</v>
      </c>
    </row>
    <row r="131" spans="1:12" x14ac:dyDescent="0.25">
      <c r="A131" s="3">
        <v>44712</v>
      </c>
      <c r="B131" s="2" t="s">
        <v>10</v>
      </c>
      <c r="C131" s="2">
        <v>2</v>
      </c>
      <c r="D131" s="2" t="s">
        <v>157</v>
      </c>
      <c r="E131" s="2" t="s">
        <v>158</v>
      </c>
      <c r="F131" s="2">
        <v>1</v>
      </c>
      <c r="I131" s="2">
        <v>1.7000000000000001E-2</v>
      </c>
      <c r="J131" s="1">
        <f t="shared" si="0"/>
        <v>1.7000000000000001E-2</v>
      </c>
    </row>
    <row r="132" spans="1:12" x14ac:dyDescent="0.25">
      <c r="A132" s="3">
        <v>44712</v>
      </c>
      <c r="B132" s="2" t="s">
        <v>10</v>
      </c>
      <c r="C132" s="2">
        <v>3</v>
      </c>
      <c r="D132" s="2" t="s">
        <v>157</v>
      </c>
      <c r="E132" s="2" t="s">
        <v>158</v>
      </c>
      <c r="F132" s="2">
        <v>1</v>
      </c>
      <c r="I132" s="2">
        <v>3.2099999999999997E-2</v>
      </c>
      <c r="J132" s="1">
        <f t="shared" si="0"/>
        <v>3.2099999999999997E-2</v>
      </c>
    </row>
    <row r="133" spans="1:12" x14ac:dyDescent="0.25">
      <c r="A133" s="3">
        <v>44712</v>
      </c>
      <c r="B133" s="2" t="s">
        <v>10</v>
      </c>
      <c r="C133" s="2">
        <v>3</v>
      </c>
      <c r="D133" s="2" t="s">
        <v>177</v>
      </c>
      <c r="E133" s="2" t="s">
        <v>158</v>
      </c>
      <c r="F133" s="2">
        <v>2</v>
      </c>
      <c r="I133" s="2">
        <v>6.8999999999999999E-3</v>
      </c>
      <c r="J133" s="1">
        <f t="shared" si="0"/>
        <v>3.4499999999999999E-3</v>
      </c>
      <c r="L133" s="2" t="s">
        <v>178</v>
      </c>
    </row>
    <row r="134" spans="1:12" x14ac:dyDescent="0.25">
      <c r="A134" s="3">
        <v>44712</v>
      </c>
      <c r="B134" s="2" t="s">
        <v>10</v>
      </c>
      <c r="C134" s="2">
        <v>3</v>
      </c>
      <c r="D134" s="2" t="s">
        <v>164</v>
      </c>
      <c r="E134" s="2" t="s">
        <v>154</v>
      </c>
      <c r="F134" s="2">
        <v>1</v>
      </c>
      <c r="I134" s="2">
        <v>2.5399999999999999E-2</v>
      </c>
      <c r="J134" s="1">
        <f t="shared" si="0"/>
        <v>2.5399999999999999E-2</v>
      </c>
    </row>
    <row r="135" spans="1:12" x14ac:dyDescent="0.25">
      <c r="A135" s="3">
        <v>44712</v>
      </c>
      <c r="B135" s="2" t="s">
        <v>10</v>
      </c>
      <c r="C135" s="2">
        <v>3</v>
      </c>
      <c r="D135" s="2" t="s">
        <v>163</v>
      </c>
      <c r="E135" s="2" t="s">
        <v>161</v>
      </c>
      <c r="F135" s="2">
        <v>2</v>
      </c>
      <c r="I135" s="2">
        <v>1.0800000000000001E-2</v>
      </c>
      <c r="J135" s="1">
        <f t="shared" si="0"/>
        <v>5.4000000000000003E-3</v>
      </c>
    </row>
    <row r="136" spans="1:12" x14ac:dyDescent="0.25">
      <c r="A136" s="3">
        <v>44712</v>
      </c>
      <c r="B136" s="2" t="s">
        <v>10</v>
      </c>
      <c r="C136" s="2">
        <v>4</v>
      </c>
      <c r="D136" s="2" t="s">
        <v>160</v>
      </c>
      <c r="E136" s="2" t="s">
        <v>158</v>
      </c>
      <c r="F136" s="2">
        <v>4</v>
      </c>
      <c r="I136" s="2">
        <v>0.14149999999999999</v>
      </c>
      <c r="J136" s="1">
        <f t="shared" si="0"/>
        <v>3.5374999999999997E-2</v>
      </c>
    </row>
    <row r="137" spans="1:12" x14ac:dyDescent="0.25">
      <c r="A137" s="3">
        <v>44712</v>
      </c>
      <c r="B137" s="2" t="s">
        <v>10</v>
      </c>
      <c r="C137" s="2">
        <v>4</v>
      </c>
      <c r="D137" s="2" t="s">
        <v>157</v>
      </c>
      <c r="E137" s="2" t="s">
        <v>158</v>
      </c>
      <c r="F137" s="2">
        <v>1</v>
      </c>
      <c r="I137" s="2">
        <v>0.10680000000000001</v>
      </c>
      <c r="J137" s="1">
        <f t="shared" si="0"/>
        <v>0.10680000000000001</v>
      </c>
    </row>
    <row r="138" spans="1:12" x14ac:dyDescent="0.25">
      <c r="A138" s="3">
        <v>44712</v>
      </c>
      <c r="B138" s="2" t="s">
        <v>10</v>
      </c>
      <c r="C138" s="2">
        <v>4</v>
      </c>
      <c r="D138" s="2" t="s">
        <v>179</v>
      </c>
      <c r="E138" s="2" t="s">
        <v>154</v>
      </c>
      <c r="F138" s="2">
        <v>1</v>
      </c>
      <c r="J138" s="1">
        <f t="shared" si="0"/>
        <v>0</v>
      </c>
      <c r="L138" s="2" t="s">
        <v>180</v>
      </c>
    </row>
    <row r="139" spans="1:12" x14ac:dyDescent="0.25">
      <c r="A139" s="3">
        <v>44712</v>
      </c>
      <c r="B139" s="2" t="s">
        <v>10</v>
      </c>
      <c r="C139" s="2">
        <v>5</v>
      </c>
      <c r="D139" s="2" t="s">
        <v>160</v>
      </c>
      <c r="E139" s="2" t="s">
        <v>158</v>
      </c>
      <c r="F139" s="2">
        <v>1</v>
      </c>
      <c r="I139" s="2">
        <v>2.5000000000000001E-3</v>
      </c>
      <c r="J139" s="1">
        <f t="shared" si="0"/>
        <v>2.5000000000000001E-3</v>
      </c>
    </row>
    <row r="140" spans="1:12" x14ac:dyDescent="0.25">
      <c r="A140" s="3">
        <v>44712</v>
      </c>
      <c r="B140" s="2" t="s">
        <v>10</v>
      </c>
      <c r="C140" s="2">
        <v>5</v>
      </c>
      <c r="D140" s="2" t="s">
        <v>159</v>
      </c>
      <c r="E140" s="2" t="s">
        <v>158</v>
      </c>
      <c r="F140" s="2">
        <v>1</v>
      </c>
      <c r="I140" s="2">
        <v>6.7999999999999996E-3</v>
      </c>
      <c r="J140" s="1">
        <f t="shared" si="0"/>
        <v>6.7999999999999996E-3</v>
      </c>
    </row>
    <row r="141" spans="1:12" x14ac:dyDescent="0.25">
      <c r="A141" s="3">
        <v>44712</v>
      </c>
      <c r="B141" s="2" t="s">
        <v>10</v>
      </c>
      <c r="C141" s="2">
        <v>6</v>
      </c>
      <c r="D141" s="2" t="s">
        <v>157</v>
      </c>
      <c r="E141" s="2" t="s">
        <v>158</v>
      </c>
      <c r="F141" s="2">
        <v>3</v>
      </c>
      <c r="I141" s="2">
        <v>2.87E-2</v>
      </c>
      <c r="J141" s="1">
        <f t="shared" si="0"/>
        <v>9.566666666666666E-3</v>
      </c>
    </row>
    <row r="142" spans="1:12" x14ac:dyDescent="0.25">
      <c r="A142" s="3">
        <v>44712</v>
      </c>
      <c r="B142" s="2" t="s">
        <v>10</v>
      </c>
      <c r="C142" s="2">
        <v>6</v>
      </c>
      <c r="D142" s="2" t="s">
        <v>160</v>
      </c>
      <c r="E142" s="2" t="s">
        <v>158</v>
      </c>
      <c r="F142" s="2">
        <v>1</v>
      </c>
      <c r="I142" s="2">
        <v>1.3299999999999999E-2</v>
      </c>
      <c r="J142" s="1">
        <f t="shared" si="0"/>
        <v>1.3299999999999999E-2</v>
      </c>
    </row>
    <row r="143" spans="1:12" x14ac:dyDescent="0.25">
      <c r="A143" s="3">
        <v>44712</v>
      </c>
      <c r="B143" s="2" t="s">
        <v>10</v>
      </c>
      <c r="C143" s="2">
        <v>6</v>
      </c>
      <c r="D143" s="2" t="s">
        <v>153</v>
      </c>
      <c r="E143" s="2" t="s">
        <v>154</v>
      </c>
      <c r="F143" s="2">
        <v>1</v>
      </c>
      <c r="I143" s="2">
        <v>5.0000000000000001E-4</v>
      </c>
      <c r="J143" s="1">
        <f t="shared" si="0"/>
        <v>5.0000000000000001E-4</v>
      </c>
    </row>
    <row r="144" spans="1:12" x14ac:dyDescent="0.25">
      <c r="A144" s="3">
        <v>44712</v>
      </c>
      <c r="B144" s="2" t="s">
        <v>10</v>
      </c>
      <c r="C144" s="2">
        <v>6</v>
      </c>
      <c r="D144" s="2" t="s">
        <v>164</v>
      </c>
      <c r="E144" s="2" t="s">
        <v>161</v>
      </c>
      <c r="F144" s="2">
        <v>1</v>
      </c>
      <c r="I144" s="2">
        <v>2.24E-2</v>
      </c>
      <c r="J144" s="1">
        <f t="shared" si="0"/>
        <v>2.24E-2</v>
      </c>
      <c r="L144" s="2" t="s">
        <v>181</v>
      </c>
    </row>
    <row r="145" spans="1:10" x14ac:dyDescent="0.25">
      <c r="A145" s="3">
        <v>44707</v>
      </c>
      <c r="B145" s="2" t="s">
        <v>8</v>
      </c>
      <c r="C145" s="2">
        <v>1</v>
      </c>
      <c r="D145" s="2" t="s">
        <v>159</v>
      </c>
      <c r="E145" s="2" t="s">
        <v>158</v>
      </c>
      <c r="F145" s="2">
        <v>7</v>
      </c>
      <c r="I145" s="2">
        <v>1.34E-2</v>
      </c>
      <c r="J145" s="1">
        <f t="shared" si="0"/>
        <v>1.9142857142857143E-3</v>
      </c>
    </row>
    <row r="146" spans="1:10" x14ac:dyDescent="0.25">
      <c r="A146" s="3">
        <v>44707</v>
      </c>
      <c r="B146" s="2" t="s">
        <v>8</v>
      </c>
      <c r="C146" s="2">
        <v>1</v>
      </c>
      <c r="D146" s="2" t="s">
        <v>159</v>
      </c>
      <c r="E146" s="2" t="s">
        <v>154</v>
      </c>
      <c r="F146" s="2">
        <v>1</v>
      </c>
      <c r="I146" s="2">
        <v>8.9999999999999998E-4</v>
      </c>
      <c r="J146" s="1">
        <f t="shared" si="0"/>
        <v>8.9999999999999998E-4</v>
      </c>
    </row>
    <row r="147" spans="1:10" x14ac:dyDescent="0.25">
      <c r="A147" s="3">
        <v>44707</v>
      </c>
      <c r="B147" s="2" t="s">
        <v>8</v>
      </c>
      <c r="C147" s="2">
        <v>1</v>
      </c>
      <c r="D147" s="2" t="s">
        <v>163</v>
      </c>
      <c r="E147" s="2" t="s">
        <v>154</v>
      </c>
      <c r="F147" s="2">
        <v>1</v>
      </c>
      <c r="I147" s="2">
        <v>1.1000000000000001E-3</v>
      </c>
      <c r="J147" s="1">
        <f t="shared" si="0"/>
        <v>1.1000000000000001E-3</v>
      </c>
    </row>
    <row r="148" spans="1:10" x14ac:dyDescent="0.25">
      <c r="A148" s="3">
        <v>44707</v>
      </c>
      <c r="B148" s="2" t="s">
        <v>8</v>
      </c>
      <c r="C148" s="2">
        <v>2</v>
      </c>
      <c r="D148" s="2" t="s">
        <v>163</v>
      </c>
      <c r="E148" s="2" t="s">
        <v>158</v>
      </c>
      <c r="F148" s="2">
        <v>6</v>
      </c>
      <c r="I148" s="2">
        <v>2.3E-2</v>
      </c>
      <c r="J148" s="1">
        <f t="shared" si="0"/>
        <v>3.8333333333333331E-3</v>
      </c>
    </row>
    <row r="149" spans="1:10" x14ac:dyDescent="0.25">
      <c r="A149" s="3">
        <v>44707</v>
      </c>
      <c r="B149" s="2" t="s">
        <v>8</v>
      </c>
      <c r="C149" s="2">
        <v>2</v>
      </c>
      <c r="D149" s="2" t="s">
        <v>164</v>
      </c>
      <c r="E149" s="2" t="s">
        <v>158</v>
      </c>
      <c r="F149" s="2">
        <v>1</v>
      </c>
      <c r="I149" s="2">
        <v>3.8399999999999997E-2</v>
      </c>
      <c r="J149" s="1">
        <f t="shared" si="0"/>
        <v>3.8399999999999997E-2</v>
      </c>
    </row>
    <row r="150" spans="1:10" x14ac:dyDescent="0.25">
      <c r="A150" s="3">
        <v>44707</v>
      </c>
      <c r="B150" s="2" t="s">
        <v>8</v>
      </c>
      <c r="C150" s="2">
        <v>2</v>
      </c>
      <c r="D150" s="2" t="s">
        <v>160</v>
      </c>
      <c r="E150" s="2" t="s">
        <v>158</v>
      </c>
      <c r="F150" s="2">
        <v>1</v>
      </c>
      <c r="I150" s="2">
        <v>4.4999999999999997E-3</v>
      </c>
      <c r="J150" s="1">
        <f t="shared" si="0"/>
        <v>4.4999999999999997E-3</v>
      </c>
    </row>
    <row r="151" spans="1:10" x14ac:dyDescent="0.25">
      <c r="A151" s="3">
        <v>44707</v>
      </c>
      <c r="B151" s="2" t="s">
        <v>8</v>
      </c>
      <c r="C151" s="2">
        <v>2</v>
      </c>
      <c r="D151" s="2" t="s">
        <v>157</v>
      </c>
      <c r="E151" s="2" t="s">
        <v>161</v>
      </c>
      <c r="F151" s="2">
        <v>1</v>
      </c>
      <c r="I151" s="2">
        <v>0.1729</v>
      </c>
      <c r="J151" s="1">
        <f t="shared" si="0"/>
        <v>0.1729</v>
      </c>
    </row>
    <row r="152" spans="1:10" x14ac:dyDescent="0.25">
      <c r="A152" s="3">
        <v>44707</v>
      </c>
      <c r="B152" s="2" t="s">
        <v>8</v>
      </c>
      <c r="C152" s="2">
        <v>3</v>
      </c>
      <c r="D152" s="2" t="s">
        <v>164</v>
      </c>
      <c r="E152" s="2" t="s">
        <v>158</v>
      </c>
      <c r="F152" s="2">
        <v>1</v>
      </c>
      <c r="I152" s="2">
        <v>0.13289999999999999</v>
      </c>
      <c r="J152" s="1">
        <f t="shared" si="0"/>
        <v>0.13289999999999999</v>
      </c>
    </row>
    <row r="153" spans="1:10" x14ac:dyDescent="0.25">
      <c r="A153" s="3">
        <v>44707</v>
      </c>
      <c r="B153" s="2" t="s">
        <v>8</v>
      </c>
      <c r="C153" s="2">
        <v>3</v>
      </c>
      <c r="D153" s="2" t="s">
        <v>160</v>
      </c>
      <c r="E153" s="2" t="s">
        <v>158</v>
      </c>
      <c r="F153" s="2">
        <v>1</v>
      </c>
      <c r="I153" s="2">
        <v>2.7000000000000001E-3</v>
      </c>
      <c r="J153" s="1">
        <f t="shared" si="0"/>
        <v>2.7000000000000001E-3</v>
      </c>
    </row>
    <row r="154" spans="1:10" x14ac:dyDescent="0.25">
      <c r="A154" s="3">
        <v>44707</v>
      </c>
      <c r="B154" s="2" t="s">
        <v>8</v>
      </c>
      <c r="C154" s="2">
        <v>3</v>
      </c>
      <c r="D154" s="2" t="s">
        <v>163</v>
      </c>
      <c r="E154" s="2" t="s">
        <v>154</v>
      </c>
      <c r="F154" s="2">
        <v>1</v>
      </c>
      <c r="I154" s="2">
        <v>7.1999999999999998E-3</v>
      </c>
      <c r="J154" s="1">
        <f t="shared" si="0"/>
        <v>7.1999999999999998E-3</v>
      </c>
    </row>
    <row r="155" spans="1:10" x14ac:dyDescent="0.25">
      <c r="A155" s="3">
        <v>44707</v>
      </c>
      <c r="B155" s="2" t="s">
        <v>8</v>
      </c>
      <c r="C155" s="2">
        <v>3</v>
      </c>
      <c r="D155" s="2" t="s">
        <v>162</v>
      </c>
      <c r="E155" s="2" t="s">
        <v>154</v>
      </c>
      <c r="F155" s="2">
        <v>1</v>
      </c>
      <c r="I155" s="2">
        <v>5.9999999999999995E-4</v>
      </c>
      <c r="J155" s="1">
        <f t="shared" si="0"/>
        <v>5.9999999999999995E-4</v>
      </c>
    </row>
    <row r="156" spans="1:10" x14ac:dyDescent="0.25">
      <c r="A156" s="3">
        <v>44707</v>
      </c>
      <c r="B156" s="2" t="s">
        <v>8</v>
      </c>
      <c r="C156" s="2">
        <v>4</v>
      </c>
      <c r="D156" s="2" t="s">
        <v>160</v>
      </c>
      <c r="E156" s="2" t="s">
        <v>158</v>
      </c>
      <c r="F156" s="2">
        <v>2</v>
      </c>
      <c r="I156" s="2">
        <v>6.3500000000000001E-2</v>
      </c>
      <c r="J156" s="1">
        <f t="shared" si="0"/>
        <v>3.175E-2</v>
      </c>
    </row>
    <row r="157" spans="1:10" x14ac:dyDescent="0.25">
      <c r="A157" s="3">
        <v>44707</v>
      </c>
      <c r="B157" s="2" t="s">
        <v>8</v>
      </c>
      <c r="C157" s="2">
        <v>4</v>
      </c>
      <c r="D157" s="2" t="s">
        <v>159</v>
      </c>
      <c r="E157" s="2" t="s">
        <v>158</v>
      </c>
      <c r="F157" s="2">
        <v>1</v>
      </c>
      <c r="I157" s="2">
        <v>1.4E-3</v>
      </c>
      <c r="J157" s="1">
        <f t="shared" si="0"/>
        <v>1.4E-3</v>
      </c>
    </row>
    <row r="158" spans="1:10" x14ac:dyDescent="0.25">
      <c r="A158" s="3">
        <v>44707</v>
      </c>
      <c r="B158" s="2" t="s">
        <v>8</v>
      </c>
      <c r="C158" s="2">
        <v>4</v>
      </c>
      <c r="D158" s="2" t="s">
        <v>163</v>
      </c>
      <c r="E158" s="2" t="s">
        <v>158</v>
      </c>
      <c r="F158" s="2">
        <v>2</v>
      </c>
      <c r="I158" s="2">
        <v>1.21E-2</v>
      </c>
      <c r="J158" s="1">
        <f t="shared" si="0"/>
        <v>6.0499999999999998E-3</v>
      </c>
    </row>
    <row r="159" spans="1:10" x14ac:dyDescent="0.25">
      <c r="A159" s="3">
        <v>44707</v>
      </c>
      <c r="B159" s="2" t="s">
        <v>8</v>
      </c>
      <c r="C159" s="2">
        <v>4</v>
      </c>
      <c r="D159" s="2" t="s">
        <v>163</v>
      </c>
      <c r="E159" s="2" t="s">
        <v>161</v>
      </c>
      <c r="F159" s="2">
        <v>1</v>
      </c>
      <c r="I159" s="2">
        <v>4.3E-3</v>
      </c>
      <c r="J159" s="1">
        <f t="shared" si="0"/>
        <v>4.3E-3</v>
      </c>
    </row>
    <row r="160" spans="1:10" x14ac:dyDescent="0.25">
      <c r="A160" s="3">
        <v>44707</v>
      </c>
      <c r="B160" s="2" t="s">
        <v>8</v>
      </c>
      <c r="C160" s="2">
        <v>5</v>
      </c>
      <c r="D160" s="2" t="s">
        <v>155</v>
      </c>
      <c r="E160" s="2" t="s">
        <v>154</v>
      </c>
      <c r="F160" s="2">
        <v>1</v>
      </c>
      <c r="I160" s="2">
        <v>1.35E-2</v>
      </c>
      <c r="J160" s="1">
        <f t="shared" si="0"/>
        <v>1.35E-2</v>
      </c>
    </row>
    <row r="161" spans="1:12" x14ac:dyDescent="0.25">
      <c r="A161" s="3">
        <v>44707</v>
      </c>
      <c r="B161" s="2" t="s">
        <v>8</v>
      </c>
      <c r="C161" s="2">
        <v>5</v>
      </c>
      <c r="D161" s="2" t="s">
        <v>163</v>
      </c>
      <c r="E161" s="2" t="s">
        <v>158</v>
      </c>
      <c r="F161" s="2">
        <v>1</v>
      </c>
      <c r="I161" s="2">
        <v>1.4800000000000001E-2</v>
      </c>
      <c r="J161" s="1">
        <f t="shared" si="0"/>
        <v>1.4800000000000001E-2</v>
      </c>
    </row>
    <row r="162" spans="1:12" x14ac:dyDescent="0.25">
      <c r="A162" s="3">
        <v>44707</v>
      </c>
      <c r="B162" s="2" t="s">
        <v>8</v>
      </c>
      <c r="C162" s="2">
        <v>5</v>
      </c>
      <c r="D162" s="2" t="s">
        <v>163</v>
      </c>
      <c r="E162" s="2" t="s">
        <v>154</v>
      </c>
      <c r="F162" s="2">
        <v>1</v>
      </c>
      <c r="I162" s="2">
        <v>5.5999999999999999E-3</v>
      </c>
      <c r="J162" s="1">
        <f t="shared" si="0"/>
        <v>5.5999999999999999E-3</v>
      </c>
    </row>
    <row r="163" spans="1:12" x14ac:dyDescent="0.25">
      <c r="A163" s="3">
        <v>44707</v>
      </c>
      <c r="B163" s="2" t="s">
        <v>8</v>
      </c>
      <c r="C163" s="2">
        <v>5</v>
      </c>
      <c r="D163" s="2" t="s">
        <v>159</v>
      </c>
      <c r="E163" s="2" t="s">
        <v>158</v>
      </c>
      <c r="F163" s="2">
        <v>1</v>
      </c>
      <c r="I163" s="2">
        <v>5.3E-3</v>
      </c>
      <c r="J163" s="1">
        <f t="shared" si="0"/>
        <v>5.3E-3</v>
      </c>
    </row>
    <row r="164" spans="1:12" x14ac:dyDescent="0.25">
      <c r="A164" s="3">
        <v>44707</v>
      </c>
      <c r="B164" s="2" t="s">
        <v>8</v>
      </c>
      <c r="C164" s="2">
        <v>5</v>
      </c>
      <c r="D164" s="2" t="s">
        <v>160</v>
      </c>
      <c r="E164" s="2" t="s">
        <v>158</v>
      </c>
      <c r="F164" s="2">
        <v>1</v>
      </c>
      <c r="I164" s="2">
        <v>3.0000000000000001E-3</v>
      </c>
      <c r="J164" s="1">
        <f t="shared" si="0"/>
        <v>3.0000000000000001E-3</v>
      </c>
    </row>
    <row r="165" spans="1:12" x14ac:dyDescent="0.25">
      <c r="A165" s="3">
        <v>44707</v>
      </c>
      <c r="B165" s="2" t="s">
        <v>8</v>
      </c>
      <c r="C165" s="2">
        <v>5</v>
      </c>
      <c r="D165" s="2" t="s">
        <v>167</v>
      </c>
      <c r="E165" s="2" t="s">
        <v>154</v>
      </c>
      <c r="F165" s="2">
        <v>1</v>
      </c>
      <c r="I165" s="2">
        <v>1.21E-2</v>
      </c>
      <c r="J165" s="1">
        <f t="shared" si="0"/>
        <v>1.21E-2</v>
      </c>
    </row>
    <row r="166" spans="1:12" x14ac:dyDescent="0.25">
      <c r="A166" s="3">
        <v>44707</v>
      </c>
      <c r="B166" s="2" t="s">
        <v>8</v>
      </c>
      <c r="C166" s="2">
        <v>5</v>
      </c>
      <c r="D166" s="2" t="s">
        <v>157</v>
      </c>
      <c r="E166" s="2" t="s">
        <v>161</v>
      </c>
      <c r="F166" s="2">
        <v>1</v>
      </c>
      <c r="I166" s="2">
        <v>7.4899999999999994E-2</v>
      </c>
      <c r="J166" s="1">
        <f t="shared" si="0"/>
        <v>7.4899999999999994E-2</v>
      </c>
    </row>
    <row r="167" spans="1:12" x14ac:dyDescent="0.25">
      <c r="A167" s="3">
        <v>44707</v>
      </c>
      <c r="B167" s="2" t="s">
        <v>8</v>
      </c>
      <c r="C167" s="2">
        <v>6</v>
      </c>
      <c r="D167" s="2" t="s">
        <v>163</v>
      </c>
      <c r="E167" s="2" t="s">
        <v>154</v>
      </c>
      <c r="F167" s="2">
        <v>2</v>
      </c>
      <c r="I167" s="2">
        <v>2.29E-2</v>
      </c>
      <c r="J167" s="1">
        <f t="shared" si="0"/>
        <v>1.145E-2</v>
      </c>
    </row>
    <row r="168" spans="1:12" x14ac:dyDescent="0.25">
      <c r="A168" s="3">
        <v>44707</v>
      </c>
      <c r="B168" s="2" t="s">
        <v>8</v>
      </c>
      <c r="C168" s="2">
        <v>6</v>
      </c>
      <c r="D168" s="2" t="s">
        <v>159</v>
      </c>
      <c r="E168" s="2" t="s">
        <v>158</v>
      </c>
      <c r="F168" s="2">
        <v>4</v>
      </c>
      <c r="I168" s="2">
        <v>5.8999999999999999E-3</v>
      </c>
      <c r="J168" s="1">
        <f t="shared" si="0"/>
        <v>1.475E-3</v>
      </c>
    </row>
    <row r="169" spans="1:12" x14ac:dyDescent="0.25">
      <c r="A169" s="3">
        <v>44707</v>
      </c>
      <c r="B169" s="2" t="s">
        <v>8</v>
      </c>
      <c r="C169" s="2">
        <v>6</v>
      </c>
      <c r="D169" s="2" t="s">
        <v>160</v>
      </c>
      <c r="E169" s="2" t="s">
        <v>158</v>
      </c>
      <c r="F169" s="2">
        <v>2</v>
      </c>
      <c r="I169" s="2">
        <v>4.1599999999999998E-2</v>
      </c>
      <c r="J169" s="1">
        <f t="shared" si="0"/>
        <v>2.0799999999999999E-2</v>
      </c>
    </row>
    <row r="170" spans="1:12" x14ac:dyDescent="0.25">
      <c r="A170" s="3">
        <v>44707</v>
      </c>
      <c r="B170" s="2" t="s">
        <v>8</v>
      </c>
      <c r="C170" s="2">
        <v>6</v>
      </c>
      <c r="D170" s="2" t="s">
        <v>163</v>
      </c>
      <c r="E170" s="2" t="s">
        <v>158</v>
      </c>
      <c r="F170" s="2">
        <v>1</v>
      </c>
      <c r="I170" s="2">
        <v>1.0699999999999999E-2</v>
      </c>
      <c r="J170" s="1">
        <f t="shared" si="0"/>
        <v>1.0699999999999999E-2</v>
      </c>
    </row>
    <row r="171" spans="1:12" x14ac:dyDescent="0.25">
      <c r="A171" s="3">
        <v>44707</v>
      </c>
      <c r="B171" s="2" t="s">
        <v>8</v>
      </c>
      <c r="C171" s="2">
        <v>6</v>
      </c>
      <c r="D171" s="2" t="s">
        <v>153</v>
      </c>
      <c r="E171" s="2" t="s">
        <v>154</v>
      </c>
      <c r="F171" s="2">
        <v>1</v>
      </c>
      <c r="I171" s="2">
        <v>5.0000000000000001E-4</v>
      </c>
      <c r="J171" s="1">
        <f t="shared" si="0"/>
        <v>5.0000000000000001E-4</v>
      </c>
    </row>
    <row r="172" spans="1:12" x14ac:dyDescent="0.25">
      <c r="A172" s="3">
        <v>44707</v>
      </c>
      <c r="B172" s="2" t="s">
        <v>8</v>
      </c>
      <c r="C172" s="2">
        <v>6</v>
      </c>
      <c r="D172" s="2" t="s">
        <v>165</v>
      </c>
      <c r="E172" s="2" t="s">
        <v>154</v>
      </c>
      <c r="F172" s="2">
        <v>3</v>
      </c>
      <c r="I172" s="2">
        <v>9.9000000000000008E-3</v>
      </c>
      <c r="J172" s="1">
        <f t="shared" si="0"/>
        <v>3.3000000000000004E-3</v>
      </c>
    </row>
    <row r="173" spans="1:12" x14ac:dyDescent="0.25">
      <c r="A173" s="3">
        <v>44725</v>
      </c>
      <c r="B173" s="2" t="s">
        <v>12</v>
      </c>
      <c r="C173" s="2">
        <v>1</v>
      </c>
      <c r="D173" s="2" t="s">
        <v>164</v>
      </c>
      <c r="E173" s="2" t="s">
        <v>154</v>
      </c>
      <c r="F173" s="2">
        <v>1</v>
      </c>
      <c r="I173" s="2">
        <v>8.7599999999999997E-2</v>
      </c>
      <c r="J173" s="1">
        <f t="shared" si="0"/>
        <v>8.7599999999999997E-2</v>
      </c>
    </row>
    <row r="174" spans="1:12" x14ac:dyDescent="0.25">
      <c r="A174" s="3">
        <v>44725</v>
      </c>
      <c r="B174" s="2" t="s">
        <v>12</v>
      </c>
      <c r="C174" s="2">
        <v>1</v>
      </c>
      <c r="D174" s="2" t="s">
        <v>160</v>
      </c>
      <c r="E174" s="2" t="s">
        <v>158</v>
      </c>
      <c r="F174" s="2">
        <v>2</v>
      </c>
      <c r="I174" s="2">
        <v>2.3300000000000001E-2</v>
      </c>
      <c r="J174" s="1">
        <f t="shared" si="0"/>
        <v>1.1650000000000001E-2</v>
      </c>
    </row>
    <row r="175" spans="1:12" x14ac:dyDescent="0.25">
      <c r="A175" s="3">
        <v>44725</v>
      </c>
      <c r="B175" s="2" t="s">
        <v>12</v>
      </c>
      <c r="C175" s="2">
        <v>1</v>
      </c>
      <c r="D175" s="2" t="s">
        <v>155</v>
      </c>
      <c r="E175" s="2" t="s">
        <v>154</v>
      </c>
      <c r="F175" s="2">
        <v>10</v>
      </c>
      <c r="I175" s="2">
        <v>7.46E-2</v>
      </c>
      <c r="J175" s="1">
        <f t="shared" si="0"/>
        <v>7.4599999999999996E-3</v>
      </c>
    </row>
    <row r="176" spans="1:12" x14ac:dyDescent="0.25">
      <c r="A176" s="3">
        <v>44725</v>
      </c>
      <c r="B176" s="2" t="s">
        <v>12</v>
      </c>
      <c r="C176" s="2">
        <v>1</v>
      </c>
      <c r="D176" s="2" t="s">
        <v>157</v>
      </c>
      <c r="E176" s="2" t="s">
        <v>158</v>
      </c>
      <c r="F176" s="2">
        <v>2</v>
      </c>
      <c r="I176" s="2">
        <v>4.3799999999999999E-2</v>
      </c>
      <c r="J176" s="1">
        <f t="shared" si="0"/>
        <v>2.1899999999999999E-2</v>
      </c>
      <c r="L176" s="2" t="s">
        <v>182</v>
      </c>
    </row>
    <row r="177" spans="1:10" x14ac:dyDescent="0.25">
      <c r="A177" s="3">
        <v>44725</v>
      </c>
      <c r="B177" s="2" t="s">
        <v>12</v>
      </c>
      <c r="C177" s="2">
        <v>1</v>
      </c>
      <c r="D177" s="2" t="s">
        <v>156</v>
      </c>
      <c r="E177" s="2" t="s">
        <v>154</v>
      </c>
      <c r="F177" s="2">
        <v>1</v>
      </c>
      <c r="I177" s="2">
        <v>5.9999999999999995E-4</v>
      </c>
      <c r="J177" s="1">
        <f t="shared" si="0"/>
        <v>5.9999999999999995E-4</v>
      </c>
    </row>
    <row r="178" spans="1:10" x14ac:dyDescent="0.25">
      <c r="A178" s="3">
        <v>44725</v>
      </c>
      <c r="B178" s="2" t="s">
        <v>12</v>
      </c>
      <c r="C178" s="2">
        <v>2</v>
      </c>
      <c r="D178" s="2" t="s">
        <v>164</v>
      </c>
      <c r="E178" s="2" t="s">
        <v>154</v>
      </c>
      <c r="F178" s="2">
        <v>1</v>
      </c>
      <c r="I178" s="2">
        <v>0.1313</v>
      </c>
      <c r="J178" s="1">
        <f t="shared" si="0"/>
        <v>0.1313</v>
      </c>
    </row>
    <row r="179" spans="1:10" x14ac:dyDescent="0.25">
      <c r="A179" s="3">
        <v>44725</v>
      </c>
      <c r="B179" s="2" t="s">
        <v>12</v>
      </c>
      <c r="C179" s="2">
        <v>2</v>
      </c>
      <c r="D179" s="2" t="s">
        <v>160</v>
      </c>
      <c r="E179" s="2" t="s">
        <v>158</v>
      </c>
      <c r="F179" s="2">
        <v>2</v>
      </c>
      <c r="I179" s="2">
        <v>1.23E-2</v>
      </c>
      <c r="J179" s="1">
        <f t="shared" si="0"/>
        <v>6.1500000000000001E-3</v>
      </c>
    </row>
    <row r="180" spans="1:10" x14ac:dyDescent="0.25">
      <c r="A180" s="3">
        <v>44725</v>
      </c>
      <c r="B180" s="2" t="s">
        <v>12</v>
      </c>
      <c r="C180" s="2">
        <v>2</v>
      </c>
      <c r="D180" s="2" t="s">
        <v>157</v>
      </c>
      <c r="E180" s="2" t="s">
        <v>161</v>
      </c>
      <c r="F180" s="2">
        <v>1</v>
      </c>
      <c r="I180" s="2">
        <v>6.83E-2</v>
      </c>
      <c r="J180" s="1">
        <f t="shared" si="0"/>
        <v>6.83E-2</v>
      </c>
    </row>
    <row r="181" spans="1:10" x14ac:dyDescent="0.25">
      <c r="A181" s="3">
        <v>44725</v>
      </c>
      <c r="B181" s="2" t="s">
        <v>12</v>
      </c>
      <c r="C181" s="2">
        <v>2</v>
      </c>
      <c r="D181" s="2" t="s">
        <v>155</v>
      </c>
      <c r="E181" s="2" t="s">
        <v>154</v>
      </c>
      <c r="F181" s="2">
        <v>18</v>
      </c>
      <c r="I181" s="2">
        <v>0.14940000000000001</v>
      </c>
      <c r="J181" s="1">
        <f t="shared" si="0"/>
        <v>8.3000000000000001E-3</v>
      </c>
    </row>
    <row r="182" spans="1:10" x14ac:dyDescent="0.25">
      <c r="A182" s="3">
        <v>44725</v>
      </c>
      <c r="B182" s="2" t="s">
        <v>12</v>
      </c>
      <c r="C182" s="2">
        <v>3</v>
      </c>
      <c r="D182" s="2" t="s">
        <v>160</v>
      </c>
      <c r="E182" s="2" t="s">
        <v>158</v>
      </c>
      <c r="F182" s="2">
        <v>2</v>
      </c>
      <c r="I182" s="2">
        <v>7.5899999999999995E-2</v>
      </c>
      <c r="J182" s="1">
        <f t="shared" si="0"/>
        <v>3.7949999999999998E-2</v>
      </c>
    </row>
    <row r="183" spans="1:10" x14ac:dyDescent="0.25">
      <c r="A183" s="3">
        <v>44725</v>
      </c>
      <c r="B183" s="2" t="s">
        <v>12</v>
      </c>
      <c r="C183" s="2">
        <v>3</v>
      </c>
      <c r="D183" s="2" t="s">
        <v>155</v>
      </c>
      <c r="E183" s="2" t="s">
        <v>154</v>
      </c>
      <c r="F183" s="2">
        <v>1</v>
      </c>
      <c r="I183" s="2">
        <v>1.49E-2</v>
      </c>
      <c r="J183" s="1">
        <f t="shared" si="0"/>
        <v>1.49E-2</v>
      </c>
    </row>
    <row r="184" spans="1:10" x14ac:dyDescent="0.25">
      <c r="A184" s="3">
        <v>44725</v>
      </c>
      <c r="B184" s="2" t="s">
        <v>12</v>
      </c>
      <c r="C184" s="2">
        <v>4</v>
      </c>
      <c r="D184" s="2" t="s">
        <v>164</v>
      </c>
      <c r="E184" s="2" t="s">
        <v>154</v>
      </c>
      <c r="F184" s="2">
        <v>1</v>
      </c>
      <c r="I184" s="2">
        <v>0.1193</v>
      </c>
      <c r="J184" s="1">
        <f t="shared" si="0"/>
        <v>0.1193</v>
      </c>
    </row>
    <row r="185" spans="1:10" x14ac:dyDescent="0.25">
      <c r="A185" s="3">
        <v>44725</v>
      </c>
      <c r="B185" s="2" t="s">
        <v>12</v>
      </c>
      <c r="C185" s="2">
        <v>4</v>
      </c>
      <c r="D185" s="2" t="s">
        <v>160</v>
      </c>
      <c r="E185" s="2" t="s">
        <v>158</v>
      </c>
      <c r="F185" s="2">
        <v>1</v>
      </c>
      <c r="I185" s="2">
        <v>3.6200000000000003E-2</v>
      </c>
      <c r="J185" s="1">
        <f t="shared" si="0"/>
        <v>3.6200000000000003E-2</v>
      </c>
    </row>
    <row r="186" spans="1:10" x14ac:dyDescent="0.25">
      <c r="A186" s="3">
        <v>44725</v>
      </c>
      <c r="B186" s="2" t="s">
        <v>12</v>
      </c>
      <c r="C186" s="2">
        <v>4</v>
      </c>
      <c r="D186" s="2" t="s">
        <v>155</v>
      </c>
      <c r="E186" s="2" t="s">
        <v>154</v>
      </c>
      <c r="F186" s="2">
        <v>3</v>
      </c>
      <c r="I186" s="2">
        <v>2.3400000000000001E-2</v>
      </c>
      <c r="J186" s="1">
        <f t="shared" si="0"/>
        <v>7.8000000000000005E-3</v>
      </c>
    </row>
    <row r="187" spans="1:10" x14ac:dyDescent="0.25">
      <c r="A187" s="3">
        <v>44725</v>
      </c>
      <c r="B187" s="2" t="s">
        <v>12</v>
      </c>
      <c r="C187" s="2">
        <v>5</v>
      </c>
      <c r="D187" s="2" t="s">
        <v>155</v>
      </c>
      <c r="E187" s="2" t="s">
        <v>154</v>
      </c>
      <c r="F187" s="2">
        <v>1</v>
      </c>
      <c r="I187" s="2">
        <v>7.7000000000000002E-3</v>
      </c>
      <c r="J187" s="1">
        <f t="shared" si="0"/>
        <v>7.7000000000000002E-3</v>
      </c>
    </row>
    <row r="188" spans="1:10" x14ac:dyDescent="0.25">
      <c r="A188" s="3">
        <v>44725</v>
      </c>
      <c r="B188" s="2" t="s">
        <v>12</v>
      </c>
      <c r="C188" s="2">
        <v>5</v>
      </c>
      <c r="D188" s="2" t="s">
        <v>159</v>
      </c>
      <c r="E188" s="2" t="s">
        <v>158</v>
      </c>
      <c r="F188" s="2">
        <v>1</v>
      </c>
      <c r="I188" s="2">
        <v>3.3E-3</v>
      </c>
      <c r="J188" s="1">
        <f t="shared" si="0"/>
        <v>3.3E-3</v>
      </c>
    </row>
    <row r="189" spans="1:10" x14ac:dyDescent="0.25">
      <c r="A189" s="3">
        <v>44725</v>
      </c>
      <c r="B189" s="2" t="s">
        <v>12</v>
      </c>
      <c r="C189" s="2">
        <v>6</v>
      </c>
      <c r="D189" s="2" t="s">
        <v>160</v>
      </c>
      <c r="E189" s="2" t="s">
        <v>158</v>
      </c>
      <c r="F189" s="2">
        <v>1</v>
      </c>
      <c r="I189" s="2">
        <v>1.29E-2</v>
      </c>
      <c r="J189" s="1">
        <f t="shared" si="0"/>
        <v>1.29E-2</v>
      </c>
    </row>
    <row r="190" spans="1:10" x14ac:dyDescent="0.25">
      <c r="A190" s="3">
        <v>44725</v>
      </c>
      <c r="B190" s="2" t="s">
        <v>12</v>
      </c>
      <c r="C190" s="2">
        <v>6</v>
      </c>
      <c r="D190" s="2" t="s">
        <v>159</v>
      </c>
      <c r="E190" s="2" t="s">
        <v>158</v>
      </c>
      <c r="F190" s="2">
        <v>1</v>
      </c>
      <c r="I190" s="2">
        <v>1.9E-3</v>
      </c>
      <c r="J190" s="1">
        <f t="shared" si="0"/>
        <v>1.9E-3</v>
      </c>
    </row>
    <row r="191" spans="1:10" x14ac:dyDescent="0.25">
      <c r="A191" s="3">
        <v>44741</v>
      </c>
      <c r="B191" s="2" t="s">
        <v>29</v>
      </c>
      <c r="C191" s="2">
        <v>1</v>
      </c>
      <c r="D191" s="2" t="s">
        <v>164</v>
      </c>
      <c r="E191" s="2" t="s">
        <v>158</v>
      </c>
      <c r="F191" s="2">
        <v>2</v>
      </c>
      <c r="I191" s="2">
        <v>0.70860000000000001</v>
      </c>
      <c r="J191" s="1">
        <f t="shared" si="0"/>
        <v>0.3543</v>
      </c>
    </row>
    <row r="192" spans="1:10" x14ac:dyDescent="0.25">
      <c r="A192" s="3">
        <v>44741</v>
      </c>
      <c r="B192" s="2" t="s">
        <v>29</v>
      </c>
      <c r="C192" s="2">
        <v>6</v>
      </c>
      <c r="D192" s="2" t="s">
        <v>157</v>
      </c>
      <c r="E192" s="2" t="s">
        <v>161</v>
      </c>
      <c r="F192" s="2">
        <v>2</v>
      </c>
      <c r="I192" s="2">
        <v>0.1772</v>
      </c>
      <c r="J192" s="1">
        <f t="shared" si="0"/>
        <v>8.8599999999999998E-2</v>
      </c>
    </row>
    <row r="193" spans="1:10" x14ac:dyDescent="0.25">
      <c r="A193" s="3">
        <v>44741</v>
      </c>
      <c r="B193" s="2" t="s">
        <v>29</v>
      </c>
      <c r="C193" s="2">
        <v>6</v>
      </c>
      <c r="D193" s="2" t="s">
        <v>160</v>
      </c>
      <c r="E193" s="2" t="s">
        <v>158</v>
      </c>
      <c r="F193" s="2">
        <v>1</v>
      </c>
      <c r="I193" s="2">
        <v>4.0300000000000002E-2</v>
      </c>
      <c r="J193" s="1">
        <f t="shared" si="0"/>
        <v>4.0300000000000002E-2</v>
      </c>
    </row>
    <row r="194" spans="1:10" x14ac:dyDescent="0.25">
      <c r="A194" s="3">
        <v>44741</v>
      </c>
      <c r="B194" s="2" t="s">
        <v>29</v>
      </c>
      <c r="C194" s="2">
        <v>6</v>
      </c>
      <c r="D194" s="2" t="s">
        <v>156</v>
      </c>
      <c r="E194" s="2" t="s">
        <v>154</v>
      </c>
      <c r="F194" s="2">
        <v>3</v>
      </c>
      <c r="I194" s="2">
        <v>3.0000000000000001E-3</v>
      </c>
      <c r="J194" s="1">
        <f t="shared" si="0"/>
        <v>1E-3</v>
      </c>
    </row>
    <row r="195" spans="1:10" x14ac:dyDescent="0.25">
      <c r="A195" s="3">
        <v>44741</v>
      </c>
      <c r="B195" s="2" t="s">
        <v>29</v>
      </c>
      <c r="C195" s="2">
        <v>6</v>
      </c>
      <c r="D195" s="2" t="s">
        <v>155</v>
      </c>
      <c r="E195" s="2" t="s">
        <v>154</v>
      </c>
      <c r="F195" s="2">
        <v>11</v>
      </c>
      <c r="I195" s="2">
        <v>7.0499999999999993E-2</v>
      </c>
      <c r="J195" s="1">
        <f t="shared" si="0"/>
        <v>6.4090909090909086E-3</v>
      </c>
    </row>
    <row r="196" spans="1:10" x14ac:dyDescent="0.25">
      <c r="A196" s="3">
        <v>44741</v>
      </c>
      <c r="B196" s="2" t="s">
        <v>29</v>
      </c>
      <c r="C196" s="2">
        <v>6</v>
      </c>
      <c r="D196" s="2" t="s">
        <v>153</v>
      </c>
      <c r="E196" s="2" t="s">
        <v>154</v>
      </c>
      <c r="F196" s="2">
        <v>17</v>
      </c>
      <c r="I196" s="2">
        <v>1.6400000000000001E-2</v>
      </c>
      <c r="J196" s="1">
        <f t="shared" si="0"/>
        <v>9.6470588235294131E-4</v>
      </c>
    </row>
    <row r="197" spans="1:10" x14ac:dyDescent="0.25">
      <c r="A197" s="3">
        <v>44739</v>
      </c>
      <c r="B197" s="2" t="s">
        <v>28</v>
      </c>
      <c r="C197" s="2">
        <v>4</v>
      </c>
      <c r="D197" s="2" t="s">
        <v>157</v>
      </c>
      <c r="E197" s="2" t="s">
        <v>161</v>
      </c>
      <c r="F197" s="2">
        <v>1</v>
      </c>
      <c r="I197" s="2">
        <v>1.66E-2</v>
      </c>
      <c r="J197" s="1">
        <f t="shared" si="0"/>
        <v>1.66E-2</v>
      </c>
    </row>
    <row r="198" spans="1:10" x14ac:dyDescent="0.25">
      <c r="A198" s="3">
        <v>44728</v>
      </c>
      <c r="B198" s="2" t="s">
        <v>15</v>
      </c>
      <c r="C198" s="2">
        <v>1</v>
      </c>
      <c r="D198" s="2" t="s">
        <v>183</v>
      </c>
      <c r="E198" s="2" t="s">
        <v>154</v>
      </c>
      <c r="F198" s="2">
        <v>1</v>
      </c>
      <c r="I198" s="2">
        <v>4.0000000000000001E-3</v>
      </c>
      <c r="J198" s="1">
        <f t="shared" si="0"/>
        <v>4.0000000000000001E-3</v>
      </c>
    </row>
    <row r="199" spans="1:10" x14ac:dyDescent="0.25">
      <c r="A199" s="3">
        <v>44728</v>
      </c>
      <c r="B199" s="2" t="s">
        <v>15</v>
      </c>
      <c r="C199" s="2">
        <v>1</v>
      </c>
      <c r="D199" s="2" t="s">
        <v>163</v>
      </c>
      <c r="E199" s="2" t="s">
        <v>161</v>
      </c>
      <c r="F199" s="2">
        <v>1</v>
      </c>
      <c r="I199" s="2">
        <v>9.2999999999999992E-3</v>
      </c>
      <c r="J199" s="1">
        <f t="shared" si="0"/>
        <v>9.2999999999999992E-3</v>
      </c>
    </row>
    <row r="200" spans="1:10" x14ac:dyDescent="0.25">
      <c r="A200" s="3">
        <v>44728</v>
      </c>
      <c r="B200" s="2" t="s">
        <v>15</v>
      </c>
      <c r="C200" s="2">
        <v>2</v>
      </c>
      <c r="D200" s="2" t="s">
        <v>164</v>
      </c>
      <c r="E200" s="2" t="s">
        <v>158</v>
      </c>
      <c r="F200" s="2">
        <v>2</v>
      </c>
      <c r="I200" s="2">
        <v>0.1057</v>
      </c>
      <c r="J200" s="1">
        <f t="shared" si="0"/>
        <v>5.2850000000000001E-2</v>
      </c>
    </row>
    <row r="201" spans="1:10" x14ac:dyDescent="0.25">
      <c r="A201" s="3">
        <v>44728</v>
      </c>
      <c r="B201" s="2" t="s">
        <v>15</v>
      </c>
      <c r="C201" s="2">
        <v>2</v>
      </c>
      <c r="D201" s="2" t="s">
        <v>155</v>
      </c>
      <c r="E201" s="2" t="s">
        <v>154</v>
      </c>
      <c r="F201" s="2">
        <v>1</v>
      </c>
      <c r="I201" s="2">
        <v>2.0799999999999999E-2</v>
      </c>
      <c r="J201" s="1">
        <f t="shared" si="0"/>
        <v>2.0799999999999999E-2</v>
      </c>
    </row>
    <row r="202" spans="1:10" x14ac:dyDescent="0.25">
      <c r="A202" s="3">
        <v>44728</v>
      </c>
      <c r="B202" s="2" t="s">
        <v>15</v>
      </c>
      <c r="C202" s="2">
        <v>2</v>
      </c>
      <c r="D202" s="2" t="s">
        <v>163</v>
      </c>
      <c r="E202" s="2" t="s">
        <v>158</v>
      </c>
      <c r="F202" s="2">
        <v>1</v>
      </c>
      <c r="I202" s="2">
        <v>1.17E-2</v>
      </c>
      <c r="J202" s="1">
        <f t="shared" si="0"/>
        <v>1.17E-2</v>
      </c>
    </row>
    <row r="203" spans="1:10" x14ac:dyDescent="0.25">
      <c r="A203" s="3">
        <v>44728</v>
      </c>
      <c r="B203" s="2" t="s">
        <v>15</v>
      </c>
      <c r="C203" s="2">
        <v>3</v>
      </c>
      <c r="D203" s="2" t="s">
        <v>164</v>
      </c>
      <c r="E203" s="2" t="s">
        <v>158</v>
      </c>
      <c r="F203" s="2">
        <v>3</v>
      </c>
      <c r="I203" s="2">
        <v>8.9099999999999999E-2</v>
      </c>
      <c r="J203" s="1">
        <f t="shared" si="0"/>
        <v>2.9700000000000001E-2</v>
      </c>
    </row>
    <row r="204" spans="1:10" x14ac:dyDescent="0.25">
      <c r="A204" s="3">
        <v>44728</v>
      </c>
      <c r="B204" s="2" t="s">
        <v>15</v>
      </c>
      <c r="C204" s="2">
        <v>3</v>
      </c>
      <c r="D204" s="2" t="s">
        <v>157</v>
      </c>
      <c r="E204" s="2" t="s">
        <v>158</v>
      </c>
      <c r="F204" s="2">
        <v>1</v>
      </c>
      <c r="I204" s="2">
        <v>4.3400000000000001E-2</v>
      </c>
      <c r="J204" s="1">
        <f t="shared" si="0"/>
        <v>4.3400000000000001E-2</v>
      </c>
    </row>
    <row r="205" spans="1:10" x14ac:dyDescent="0.25">
      <c r="A205" s="3">
        <v>44728</v>
      </c>
      <c r="B205" s="2" t="s">
        <v>15</v>
      </c>
      <c r="C205" s="2">
        <v>3</v>
      </c>
      <c r="D205" s="2" t="s">
        <v>163</v>
      </c>
      <c r="E205" s="2" t="s">
        <v>158</v>
      </c>
      <c r="F205" s="2">
        <v>1</v>
      </c>
      <c r="I205" s="2">
        <v>7.9000000000000008E-3</v>
      </c>
      <c r="J205" s="1">
        <f t="shared" si="0"/>
        <v>7.9000000000000008E-3</v>
      </c>
    </row>
    <row r="206" spans="1:10" x14ac:dyDescent="0.25">
      <c r="A206" s="3">
        <v>44728</v>
      </c>
      <c r="B206" s="2" t="s">
        <v>15</v>
      </c>
      <c r="C206" s="2">
        <v>3</v>
      </c>
      <c r="D206" s="2" t="s">
        <v>160</v>
      </c>
      <c r="E206" s="2" t="s">
        <v>158</v>
      </c>
      <c r="F206" s="2">
        <v>1</v>
      </c>
      <c r="I206" s="2">
        <v>1.5299999999999999E-2</v>
      </c>
      <c r="J206" s="1">
        <f t="shared" si="0"/>
        <v>1.5299999999999999E-2</v>
      </c>
    </row>
    <row r="207" spans="1:10" x14ac:dyDescent="0.25">
      <c r="A207" s="3">
        <v>44728</v>
      </c>
      <c r="B207" s="2" t="s">
        <v>15</v>
      </c>
      <c r="C207" s="2">
        <v>3</v>
      </c>
      <c r="D207" s="2" t="s">
        <v>155</v>
      </c>
      <c r="E207" s="2" t="s">
        <v>154</v>
      </c>
      <c r="F207" s="2">
        <v>3</v>
      </c>
      <c r="I207" s="2">
        <v>5.0799999999999998E-2</v>
      </c>
      <c r="J207" s="1">
        <f t="shared" si="0"/>
        <v>1.6933333333333331E-2</v>
      </c>
    </row>
    <row r="208" spans="1:10" x14ac:dyDescent="0.25">
      <c r="A208" s="3">
        <v>44728</v>
      </c>
      <c r="B208" s="2" t="s">
        <v>15</v>
      </c>
      <c r="C208" s="2">
        <v>3</v>
      </c>
      <c r="D208" s="2" t="s">
        <v>184</v>
      </c>
      <c r="E208" s="2" t="s">
        <v>154</v>
      </c>
      <c r="F208" s="2">
        <v>1</v>
      </c>
      <c r="I208" s="2">
        <v>1.4E-3</v>
      </c>
      <c r="J208" s="1">
        <f t="shared" si="0"/>
        <v>1.4E-3</v>
      </c>
    </row>
    <row r="209" spans="1:10" x14ac:dyDescent="0.25">
      <c r="A209" s="3">
        <v>44728</v>
      </c>
      <c r="B209" s="2" t="s">
        <v>15</v>
      </c>
      <c r="C209" s="2">
        <v>3</v>
      </c>
      <c r="D209" s="2" t="s">
        <v>165</v>
      </c>
      <c r="E209" s="2" t="s">
        <v>154</v>
      </c>
      <c r="F209" s="2">
        <v>1</v>
      </c>
      <c r="I209" s="2">
        <v>5.9999999999999995E-4</v>
      </c>
      <c r="J209" s="1">
        <f t="shared" si="0"/>
        <v>5.9999999999999995E-4</v>
      </c>
    </row>
    <row r="210" spans="1:10" x14ac:dyDescent="0.25">
      <c r="A210" s="3">
        <v>44728</v>
      </c>
      <c r="B210" s="2" t="s">
        <v>15</v>
      </c>
      <c r="C210" s="2">
        <v>5</v>
      </c>
      <c r="D210" s="2" t="s">
        <v>164</v>
      </c>
      <c r="E210" s="2" t="s">
        <v>158</v>
      </c>
      <c r="F210" s="2">
        <v>1</v>
      </c>
      <c r="I210" s="2">
        <v>7.0999999999999994E-2</v>
      </c>
      <c r="J210" s="1">
        <f t="shared" si="0"/>
        <v>7.0999999999999994E-2</v>
      </c>
    </row>
    <row r="211" spans="1:10" x14ac:dyDescent="0.25">
      <c r="A211" s="3">
        <v>44732</v>
      </c>
      <c r="B211" s="2" t="s">
        <v>27</v>
      </c>
      <c r="C211" s="2">
        <v>1</v>
      </c>
      <c r="D211" s="2" t="s">
        <v>155</v>
      </c>
      <c r="E211" s="2" t="s">
        <v>154</v>
      </c>
      <c r="F211" s="2">
        <v>13</v>
      </c>
      <c r="I211" s="2">
        <v>0.15479999999999999</v>
      </c>
      <c r="J211" s="1">
        <f t="shared" si="0"/>
        <v>1.1907692307692307E-2</v>
      </c>
    </row>
    <row r="212" spans="1:10" x14ac:dyDescent="0.25">
      <c r="A212" s="3">
        <v>44732</v>
      </c>
      <c r="B212" s="2" t="s">
        <v>27</v>
      </c>
      <c r="C212" s="2">
        <v>2</v>
      </c>
      <c r="D212" s="2" t="s">
        <v>153</v>
      </c>
      <c r="E212" s="2" t="s">
        <v>154</v>
      </c>
      <c r="F212" s="2">
        <v>8</v>
      </c>
      <c r="I212" s="2">
        <v>4.0000000000000001E-3</v>
      </c>
      <c r="J212" s="1">
        <f t="shared" si="0"/>
        <v>5.0000000000000001E-4</v>
      </c>
    </row>
    <row r="213" spans="1:10" x14ac:dyDescent="0.25">
      <c r="A213" s="3">
        <v>44732</v>
      </c>
      <c r="B213" s="2" t="s">
        <v>27</v>
      </c>
      <c r="C213" s="2">
        <v>2</v>
      </c>
      <c r="D213" s="2" t="s">
        <v>164</v>
      </c>
      <c r="E213" s="2" t="s">
        <v>158</v>
      </c>
      <c r="F213" s="2">
        <v>2</v>
      </c>
      <c r="I213" s="2">
        <v>0.42509999999999998</v>
      </c>
      <c r="J213" s="1">
        <f t="shared" si="0"/>
        <v>0.21254999999999999</v>
      </c>
    </row>
    <row r="214" spans="1:10" x14ac:dyDescent="0.25">
      <c r="A214" s="3">
        <v>44732</v>
      </c>
      <c r="B214" s="2" t="s">
        <v>27</v>
      </c>
      <c r="C214" s="2">
        <v>2</v>
      </c>
      <c r="D214" s="2" t="s">
        <v>157</v>
      </c>
      <c r="E214" s="2" t="s">
        <v>161</v>
      </c>
      <c r="F214" s="2">
        <v>1</v>
      </c>
      <c r="I214" s="2">
        <v>0.15690000000000001</v>
      </c>
      <c r="J214" s="1">
        <f t="shared" si="0"/>
        <v>0.15690000000000001</v>
      </c>
    </row>
    <row r="215" spans="1:10" x14ac:dyDescent="0.25">
      <c r="A215" s="3">
        <v>44732</v>
      </c>
      <c r="B215" s="2" t="s">
        <v>27</v>
      </c>
      <c r="C215" s="2">
        <v>2</v>
      </c>
      <c r="D215" s="2" t="s">
        <v>155</v>
      </c>
      <c r="E215" s="2" t="s">
        <v>154</v>
      </c>
      <c r="F215" s="2">
        <v>3</v>
      </c>
      <c r="I215" s="2">
        <v>1.47E-2</v>
      </c>
      <c r="J215" s="1">
        <f t="shared" si="0"/>
        <v>4.8999999999999998E-3</v>
      </c>
    </row>
    <row r="216" spans="1:10" x14ac:dyDescent="0.25">
      <c r="A216" s="3">
        <v>44732</v>
      </c>
      <c r="B216" s="2" t="s">
        <v>27</v>
      </c>
      <c r="C216" s="2">
        <v>2</v>
      </c>
      <c r="D216" s="2" t="s">
        <v>163</v>
      </c>
      <c r="E216" s="2" t="s">
        <v>158</v>
      </c>
      <c r="F216" s="2">
        <v>1</v>
      </c>
      <c r="I216" s="2">
        <v>1.6999999999999999E-3</v>
      </c>
      <c r="J216" s="1">
        <f t="shared" si="0"/>
        <v>1.6999999999999999E-3</v>
      </c>
    </row>
    <row r="217" spans="1:10" x14ac:dyDescent="0.25">
      <c r="A217" s="3">
        <v>44732</v>
      </c>
      <c r="B217" s="2" t="s">
        <v>27</v>
      </c>
      <c r="C217" s="2">
        <v>3</v>
      </c>
      <c r="D217" s="2" t="s">
        <v>160</v>
      </c>
      <c r="E217" s="2" t="s">
        <v>158</v>
      </c>
      <c r="F217" s="2">
        <v>1</v>
      </c>
      <c r="I217" s="2">
        <v>2.98E-2</v>
      </c>
      <c r="J217" s="1">
        <f t="shared" si="0"/>
        <v>2.98E-2</v>
      </c>
    </row>
    <row r="218" spans="1:10" x14ac:dyDescent="0.25">
      <c r="A218" s="3">
        <v>44732</v>
      </c>
      <c r="B218" s="2" t="s">
        <v>27</v>
      </c>
      <c r="C218" s="2">
        <v>3</v>
      </c>
      <c r="D218" s="2" t="s">
        <v>155</v>
      </c>
      <c r="E218" s="2" t="s">
        <v>154</v>
      </c>
      <c r="F218" s="2">
        <v>4</v>
      </c>
      <c r="I218" s="2">
        <v>3.7100000000000001E-2</v>
      </c>
      <c r="J218" s="1">
        <f t="shared" si="0"/>
        <v>9.2750000000000003E-3</v>
      </c>
    </row>
    <row r="219" spans="1:10" x14ac:dyDescent="0.25">
      <c r="A219" s="3">
        <v>44732</v>
      </c>
      <c r="B219" s="2" t="s">
        <v>27</v>
      </c>
      <c r="C219" s="2">
        <v>4</v>
      </c>
      <c r="D219" s="2" t="s">
        <v>164</v>
      </c>
      <c r="E219" s="2" t="s">
        <v>158</v>
      </c>
      <c r="F219" s="2">
        <v>1</v>
      </c>
      <c r="I219" s="2">
        <v>0.34639999999999999</v>
      </c>
      <c r="J219" s="1">
        <f t="shared" si="0"/>
        <v>0.34639999999999999</v>
      </c>
    </row>
    <row r="220" spans="1:10" x14ac:dyDescent="0.25">
      <c r="A220" s="3">
        <v>44732</v>
      </c>
      <c r="B220" s="2" t="s">
        <v>27</v>
      </c>
      <c r="C220" s="2">
        <v>4</v>
      </c>
      <c r="D220" s="2" t="s">
        <v>155</v>
      </c>
      <c r="E220" s="2" t="s">
        <v>154</v>
      </c>
      <c r="F220" s="2">
        <v>5</v>
      </c>
      <c r="I220" s="2">
        <v>9.2499999999999999E-2</v>
      </c>
      <c r="J220" s="1">
        <f t="shared" si="0"/>
        <v>1.8499999999999999E-2</v>
      </c>
    </row>
    <row r="221" spans="1:10" x14ac:dyDescent="0.25">
      <c r="A221" s="3">
        <v>44732</v>
      </c>
      <c r="B221" s="2" t="s">
        <v>27</v>
      </c>
      <c r="C221" s="2">
        <v>4</v>
      </c>
      <c r="D221" s="2" t="s">
        <v>160</v>
      </c>
      <c r="E221" s="2" t="s">
        <v>158</v>
      </c>
      <c r="F221" s="2">
        <v>1</v>
      </c>
      <c r="I221" s="2">
        <v>2.3999999999999998E-3</v>
      </c>
      <c r="J221" s="1">
        <f t="shared" si="0"/>
        <v>2.3999999999999998E-3</v>
      </c>
    </row>
    <row r="222" spans="1:10" x14ac:dyDescent="0.25">
      <c r="A222" s="3">
        <v>44732</v>
      </c>
      <c r="B222" s="2" t="s">
        <v>27</v>
      </c>
      <c r="C222" s="2">
        <v>5</v>
      </c>
      <c r="D222" s="2" t="s">
        <v>164</v>
      </c>
      <c r="E222" s="2" t="s">
        <v>158</v>
      </c>
      <c r="F222" s="2">
        <v>4</v>
      </c>
      <c r="I222" s="2">
        <v>1.1203000000000001</v>
      </c>
      <c r="J222" s="1">
        <f t="shared" si="0"/>
        <v>0.28007500000000002</v>
      </c>
    </row>
    <row r="223" spans="1:10" x14ac:dyDescent="0.25">
      <c r="A223" s="3">
        <v>44732</v>
      </c>
      <c r="B223" s="2" t="s">
        <v>27</v>
      </c>
      <c r="C223" s="2">
        <v>5</v>
      </c>
      <c r="D223" s="2" t="s">
        <v>155</v>
      </c>
      <c r="E223" s="2" t="s">
        <v>154</v>
      </c>
      <c r="F223" s="2">
        <v>3</v>
      </c>
      <c r="I223" s="2">
        <v>5.2600000000000001E-2</v>
      </c>
      <c r="J223" s="1">
        <f t="shared" si="0"/>
        <v>1.7533333333333335E-2</v>
      </c>
    </row>
    <row r="224" spans="1:10" x14ac:dyDescent="0.25">
      <c r="A224" s="3">
        <v>44732</v>
      </c>
      <c r="B224" s="2" t="s">
        <v>27</v>
      </c>
      <c r="C224" s="2">
        <v>6</v>
      </c>
      <c r="D224" s="2" t="s">
        <v>160</v>
      </c>
      <c r="E224" s="2" t="s">
        <v>158</v>
      </c>
      <c r="F224" s="2">
        <v>2</v>
      </c>
      <c r="I224" s="2">
        <v>4.58E-2</v>
      </c>
      <c r="J224" s="1">
        <f t="shared" si="0"/>
        <v>2.29E-2</v>
      </c>
    </row>
    <row r="225" spans="1:12" x14ac:dyDescent="0.25">
      <c r="A225" s="3">
        <v>44732</v>
      </c>
      <c r="B225" s="2" t="s">
        <v>27</v>
      </c>
      <c r="C225" s="2">
        <v>6</v>
      </c>
      <c r="D225" s="2" t="s">
        <v>155</v>
      </c>
      <c r="E225" s="2" t="s">
        <v>154</v>
      </c>
      <c r="F225" s="2">
        <v>3</v>
      </c>
      <c r="I225" s="2">
        <v>8.1299999999999997E-2</v>
      </c>
      <c r="J225" s="1">
        <f t="shared" si="0"/>
        <v>2.7099999999999999E-2</v>
      </c>
    </row>
    <row r="226" spans="1:12" x14ac:dyDescent="0.25">
      <c r="A226" s="3">
        <v>44756</v>
      </c>
      <c r="B226" s="2" t="s">
        <v>21</v>
      </c>
      <c r="C226" s="2">
        <v>1</v>
      </c>
      <c r="D226" s="2" t="s">
        <v>160</v>
      </c>
      <c r="E226" s="2" t="s">
        <v>158</v>
      </c>
      <c r="F226" s="2">
        <v>1</v>
      </c>
      <c r="I226" s="2">
        <v>2.87E-2</v>
      </c>
      <c r="J226" s="1">
        <f t="shared" si="0"/>
        <v>2.87E-2</v>
      </c>
      <c r="L226" s="2" t="s">
        <v>185</v>
      </c>
    </row>
    <row r="227" spans="1:12" x14ac:dyDescent="0.25">
      <c r="A227" s="3">
        <v>44756</v>
      </c>
      <c r="B227" s="2" t="s">
        <v>21</v>
      </c>
      <c r="C227" s="2">
        <v>1</v>
      </c>
      <c r="D227" s="2" t="s">
        <v>159</v>
      </c>
      <c r="E227" s="2" t="s">
        <v>158</v>
      </c>
      <c r="F227" s="2">
        <v>1</v>
      </c>
      <c r="I227" s="2">
        <v>2.2000000000000001E-3</v>
      </c>
      <c r="J227" s="1">
        <f t="shared" si="0"/>
        <v>2.2000000000000001E-3</v>
      </c>
    </row>
    <row r="228" spans="1:12" x14ac:dyDescent="0.25">
      <c r="A228" s="3">
        <v>44756</v>
      </c>
      <c r="B228" s="2" t="s">
        <v>21</v>
      </c>
      <c r="C228" s="2">
        <v>2</v>
      </c>
      <c r="D228" s="2" t="s">
        <v>160</v>
      </c>
      <c r="E228" s="2" t="s">
        <v>158</v>
      </c>
      <c r="F228" s="2">
        <v>6</v>
      </c>
      <c r="I228" s="2">
        <v>9.0499999999999997E-2</v>
      </c>
      <c r="J228" s="1">
        <f t="shared" si="0"/>
        <v>1.5083333333333332E-2</v>
      </c>
    </row>
    <row r="229" spans="1:12" x14ac:dyDescent="0.25">
      <c r="A229" s="3">
        <v>44756</v>
      </c>
      <c r="B229" s="2" t="s">
        <v>21</v>
      </c>
      <c r="C229" s="2">
        <v>3</v>
      </c>
      <c r="D229" s="2" t="s">
        <v>160</v>
      </c>
      <c r="E229" s="2" t="s">
        <v>158</v>
      </c>
      <c r="F229" s="2">
        <v>4</v>
      </c>
      <c r="I229" s="2">
        <v>1.7600000000000001E-2</v>
      </c>
      <c r="J229" s="1">
        <f t="shared" si="0"/>
        <v>4.4000000000000003E-3</v>
      </c>
    </row>
    <row r="230" spans="1:12" x14ac:dyDescent="0.25">
      <c r="A230" s="3">
        <v>44756</v>
      </c>
      <c r="B230" s="2" t="s">
        <v>21</v>
      </c>
      <c r="C230" s="2">
        <v>3</v>
      </c>
      <c r="D230" s="2" t="s">
        <v>155</v>
      </c>
      <c r="E230" s="2" t="s">
        <v>154</v>
      </c>
      <c r="F230" s="2">
        <v>1</v>
      </c>
      <c r="I230" s="2">
        <v>2.01E-2</v>
      </c>
      <c r="J230" s="1">
        <f t="shared" si="0"/>
        <v>2.01E-2</v>
      </c>
    </row>
    <row r="231" spans="1:12" x14ac:dyDescent="0.25">
      <c r="A231" s="3">
        <v>44756</v>
      </c>
      <c r="B231" s="2" t="s">
        <v>21</v>
      </c>
      <c r="C231" s="2">
        <v>3</v>
      </c>
      <c r="D231" s="2" t="s">
        <v>162</v>
      </c>
      <c r="E231" s="2" t="s">
        <v>154</v>
      </c>
      <c r="F231" s="2">
        <v>1</v>
      </c>
      <c r="I231" s="2">
        <v>2.2000000000000001E-3</v>
      </c>
      <c r="J231" s="1">
        <f t="shared" si="0"/>
        <v>2.2000000000000001E-3</v>
      </c>
    </row>
    <row r="232" spans="1:12" x14ac:dyDescent="0.25">
      <c r="A232" s="3">
        <v>44756</v>
      </c>
      <c r="B232" s="2" t="s">
        <v>21</v>
      </c>
      <c r="C232" s="2">
        <v>4</v>
      </c>
      <c r="D232" s="2" t="s">
        <v>157</v>
      </c>
      <c r="E232" s="2" t="s">
        <v>158</v>
      </c>
      <c r="F232" s="2">
        <v>2</v>
      </c>
      <c r="I232" s="2">
        <v>0.22869999999999999</v>
      </c>
      <c r="J232" s="1">
        <f t="shared" si="0"/>
        <v>0.11434999999999999</v>
      </c>
    </row>
    <row r="233" spans="1:12" x14ac:dyDescent="0.25">
      <c r="A233" s="3">
        <v>44756</v>
      </c>
      <c r="B233" s="2" t="s">
        <v>21</v>
      </c>
      <c r="C233" s="2">
        <v>4</v>
      </c>
      <c r="D233" s="2" t="s">
        <v>160</v>
      </c>
      <c r="E233" s="2" t="s">
        <v>158</v>
      </c>
      <c r="F233" s="2">
        <v>1</v>
      </c>
      <c r="I233" s="2">
        <v>5.1000000000000004E-3</v>
      </c>
      <c r="J233" s="1">
        <f t="shared" si="0"/>
        <v>5.1000000000000004E-3</v>
      </c>
    </row>
    <row r="234" spans="1:12" x14ac:dyDescent="0.25">
      <c r="A234" s="3">
        <v>44756</v>
      </c>
      <c r="B234" s="2" t="s">
        <v>21</v>
      </c>
      <c r="C234" s="2">
        <v>5</v>
      </c>
      <c r="D234" s="2" t="s">
        <v>163</v>
      </c>
      <c r="E234" s="2" t="s">
        <v>158</v>
      </c>
      <c r="F234" s="2">
        <v>2</v>
      </c>
      <c r="I234" s="2">
        <v>4.0000000000000001E-3</v>
      </c>
      <c r="J234" s="1">
        <f t="shared" si="0"/>
        <v>2E-3</v>
      </c>
    </row>
    <row r="235" spans="1:12" x14ac:dyDescent="0.25">
      <c r="A235" s="3">
        <v>44756</v>
      </c>
      <c r="B235" s="2" t="s">
        <v>21</v>
      </c>
      <c r="C235" s="2">
        <v>5</v>
      </c>
      <c r="D235" s="2" t="s">
        <v>163</v>
      </c>
      <c r="E235" s="2" t="s">
        <v>161</v>
      </c>
      <c r="F235" s="2">
        <v>1</v>
      </c>
      <c r="I235" s="2">
        <v>8.6999999999999994E-3</v>
      </c>
      <c r="J235" s="1">
        <f t="shared" si="0"/>
        <v>8.6999999999999994E-3</v>
      </c>
    </row>
    <row r="236" spans="1:12" x14ac:dyDescent="0.25">
      <c r="A236" s="3">
        <v>44756</v>
      </c>
      <c r="B236" s="2" t="s">
        <v>21</v>
      </c>
      <c r="C236" s="2">
        <v>5</v>
      </c>
      <c r="D236" s="2" t="s">
        <v>162</v>
      </c>
      <c r="E236" s="2" t="s">
        <v>154</v>
      </c>
      <c r="F236" s="2">
        <v>1</v>
      </c>
      <c r="I236" s="2">
        <v>1.5E-3</v>
      </c>
      <c r="J236" s="1">
        <f t="shared" si="0"/>
        <v>1.5E-3</v>
      </c>
    </row>
    <row r="237" spans="1:12" x14ac:dyDescent="0.25">
      <c r="A237" s="3">
        <v>44760</v>
      </c>
      <c r="B237" s="2" t="s">
        <v>23</v>
      </c>
      <c r="C237" s="2">
        <v>1</v>
      </c>
      <c r="D237" s="2" t="s">
        <v>155</v>
      </c>
      <c r="E237" s="2" t="s">
        <v>154</v>
      </c>
      <c r="F237" s="2">
        <v>4</v>
      </c>
      <c r="I237" s="2">
        <v>4.0300000000000002E-2</v>
      </c>
      <c r="J237" s="1">
        <f t="shared" si="0"/>
        <v>1.0075000000000001E-2</v>
      </c>
    </row>
    <row r="238" spans="1:12" x14ac:dyDescent="0.25">
      <c r="A238" s="3">
        <v>44760</v>
      </c>
      <c r="B238" s="2" t="s">
        <v>23</v>
      </c>
      <c r="C238" s="2">
        <v>1</v>
      </c>
      <c r="D238" s="2" t="s">
        <v>160</v>
      </c>
      <c r="E238" s="2" t="s">
        <v>158</v>
      </c>
      <c r="F238" s="2">
        <v>1</v>
      </c>
      <c r="I238" s="2">
        <v>2.3E-3</v>
      </c>
      <c r="J238" s="1">
        <f t="shared" si="0"/>
        <v>2.3E-3</v>
      </c>
    </row>
    <row r="239" spans="1:12" x14ac:dyDescent="0.25">
      <c r="A239" s="3">
        <v>44760</v>
      </c>
      <c r="B239" s="2" t="s">
        <v>23</v>
      </c>
      <c r="C239" s="2">
        <v>1</v>
      </c>
      <c r="D239" s="2" t="s">
        <v>166</v>
      </c>
      <c r="E239" s="2" t="s">
        <v>158</v>
      </c>
      <c r="F239" s="2">
        <v>1</v>
      </c>
      <c r="I239" s="2">
        <v>4.4999999999999997E-3</v>
      </c>
      <c r="J239" s="1">
        <f t="shared" si="0"/>
        <v>4.4999999999999997E-3</v>
      </c>
    </row>
    <row r="240" spans="1:12" x14ac:dyDescent="0.25">
      <c r="A240" s="3">
        <v>44760</v>
      </c>
      <c r="B240" s="2" t="s">
        <v>23</v>
      </c>
      <c r="C240" s="2">
        <v>2</v>
      </c>
      <c r="D240" s="2" t="s">
        <v>163</v>
      </c>
      <c r="E240" s="2" t="s">
        <v>154</v>
      </c>
      <c r="F240" s="2">
        <v>1</v>
      </c>
      <c r="I240" s="2">
        <v>8.5000000000000006E-3</v>
      </c>
      <c r="J240" s="1">
        <f t="shared" si="0"/>
        <v>8.5000000000000006E-3</v>
      </c>
    </row>
    <row r="241" spans="1:12" x14ac:dyDescent="0.25">
      <c r="A241" s="3">
        <v>44760</v>
      </c>
      <c r="B241" s="2" t="s">
        <v>23</v>
      </c>
      <c r="C241" s="2">
        <v>2</v>
      </c>
      <c r="D241" s="2" t="s">
        <v>155</v>
      </c>
      <c r="E241" s="2" t="s">
        <v>154</v>
      </c>
      <c r="F241" s="2">
        <v>1</v>
      </c>
      <c r="I241" s="2">
        <v>8.0999999999999996E-3</v>
      </c>
      <c r="J241" s="1">
        <f t="shared" si="0"/>
        <v>8.0999999999999996E-3</v>
      </c>
    </row>
    <row r="242" spans="1:12" x14ac:dyDescent="0.25">
      <c r="A242" s="3">
        <v>44760</v>
      </c>
      <c r="B242" s="2" t="s">
        <v>23</v>
      </c>
      <c r="C242" s="2">
        <v>3</v>
      </c>
      <c r="D242" s="2" t="s">
        <v>155</v>
      </c>
      <c r="E242" s="2" t="s">
        <v>154</v>
      </c>
      <c r="F242" s="2">
        <v>3</v>
      </c>
      <c r="I242" s="2">
        <v>2.4799999999999999E-2</v>
      </c>
      <c r="J242" s="1">
        <f t="shared" si="0"/>
        <v>8.266666666666667E-3</v>
      </c>
    </row>
    <row r="243" spans="1:12" x14ac:dyDescent="0.25">
      <c r="A243" s="3">
        <v>44760</v>
      </c>
      <c r="B243" s="2" t="s">
        <v>23</v>
      </c>
      <c r="C243" s="2">
        <v>3</v>
      </c>
      <c r="D243" s="2" t="s">
        <v>159</v>
      </c>
      <c r="E243" s="2" t="s">
        <v>158</v>
      </c>
      <c r="F243" s="2">
        <v>1</v>
      </c>
      <c r="I243" s="2">
        <v>5.0000000000000001E-4</v>
      </c>
      <c r="J243" s="1">
        <f t="shared" si="0"/>
        <v>5.0000000000000001E-4</v>
      </c>
    </row>
    <row r="244" spans="1:12" x14ac:dyDescent="0.25">
      <c r="A244" s="3">
        <v>44760</v>
      </c>
      <c r="B244" s="2" t="s">
        <v>23</v>
      </c>
      <c r="C244" s="2">
        <v>3</v>
      </c>
      <c r="D244" s="2" t="s">
        <v>169</v>
      </c>
      <c r="E244" s="2" t="s">
        <v>158</v>
      </c>
      <c r="F244" s="2">
        <v>1</v>
      </c>
      <c r="I244" s="2">
        <v>5.9999999999999995E-4</v>
      </c>
      <c r="J244" s="1">
        <f t="shared" si="0"/>
        <v>5.9999999999999995E-4</v>
      </c>
    </row>
    <row r="245" spans="1:12" x14ac:dyDescent="0.25">
      <c r="A245" s="3">
        <v>44760</v>
      </c>
      <c r="B245" s="2" t="s">
        <v>23</v>
      </c>
      <c r="C245" s="2">
        <v>4</v>
      </c>
      <c r="D245" s="2" t="s">
        <v>164</v>
      </c>
      <c r="E245" s="2" t="s">
        <v>158</v>
      </c>
      <c r="F245" s="2">
        <v>3</v>
      </c>
      <c r="I245" s="2">
        <v>0.184</v>
      </c>
      <c r="J245" s="1">
        <f t="shared" si="0"/>
        <v>6.133333333333333E-2</v>
      </c>
      <c r="L245" s="2" t="s">
        <v>186</v>
      </c>
    </row>
    <row r="246" spans="1:12" x14ac:dyDescent="0.25">
      <c r="A246" s="3">
        <v>44760</v>
      </c>
      <c r="B246" s="2" t="s">
        <v>23</v>
      </c>
      <c r="C246" s="2">
        <v>4</v>
      </c>
      <c r="D246" s="2" t="s">
        <v>156</v>
      </c>
      <c r="E246" s="2" t="s">
        <v>154</v>
      </c>
      <c r="F246" s="2">
        <v>1</v>
      </c>
      <c r="I246" s="2">
        <v>1.4E-3</v>
      </c>
      <c r="J246" s="1">
        <f t="shared" si="0"/>
        <v>1.4E-3</v>
      </c>
    </row>
    <row r="247" spans="1:12" x14ac:dyDescent="0.25">
      <c r="A247" s="3">
        <v>44760</v>
      </c>
      <c r="B247" s="2" t="s">
        <v>23</v>
      </c>
      <c r="C247" s="2">
        <v>4</v>
      </c>
      <c r="D247" s="2" t="s">
        <v>160</v>
      </c>
      <c r="E247" s="2" t="s">
        <v>158</v>
      </c>
      <c r="F247" s="2">
        <v>1</v>
      </c>
      <c r="I247" s="2">
        <v>3.4099999999999998E-2</v>
      </c>
      <c r="J247" s="1">
        <f t="shared" si="0"/>
        <v>3.4099999999999998E-2</v>
      </c>
    </row>
    <row r="248" spans="1:12" x14ac:dyDescent="0.25">
      <c r="A248" s="3">
        <v>44760</v>
      </c>
      <c r="B248" s="2" t="s">
        <v>23</v>
      </c>
      <c r="C248" s="2">
        <v>4</v>
      </c>
      <c r="D248" s="2" t="s">
        <v>155</v>
      </c>
      <c r="E248" s="2" t="s">
        <v>154</v>
      </c>
      <c r="F248" s="2">
        <v>22</v>
      </c>
      <c r="I248" s="2">
        <v>0.1464</v>
      </c>
      <c r="J248" s="1">
        <f t="shared" si="0"/>
        <v>6.6545454545454547E-3</v>
      </c>
    </row>
    <row r="249" spans="1:12" x14ac:dyDescent="0.25">
      <c r="A249" s="3">
        <v>44760</v>
      </c>
      <c r="B249" s="2" t="s">
        <v>23</v>
      </c>
      <c r="C249" s="2">
        <v>5</v>
      </c>
      <c r="D249" s="2" t="s">
        <v>164</v>
      </c>
      <c r="E249" s="2" t="s">
        <v>158</v>
      </c>
      <c r="F249" s="2">
        <v>1</v>
      </c>
      <c r="I249" s="2">
        <v>9.9699999999999997E-2</v>
      </c>
      <c r="J249" s="1">
        <f t="shared" si="0"/>
        <v>9.9699999999999997E-2</v>
      </c>
    </row>
    <row r="250" spans="1:12" x14ac:dyDescent="0.25">
      <c r="A250" s="3">
        <v>44760</v>
      </c>
      <c r="B250" s="2" t="s">
        <v>23</v>
      </c>
      <c r="C250" s="2">
        <v>5</v>
      </c>
      <c r="D250" s="2" t="s">
        <v>155</v>
      </c>
      <c r="E250" s="2" t="s">
        <v>154</v>
      </c>
      <c r="F250" s="2">
        <v>2</v>
      </c>
      <c r="I250" s="2">
        <v>1.9800000000000002E-2</v>
      </c>
      <c r="J250" s="1">
        <f t="shared" si="0"/>
        <v>9.9000000000000008E-3</v>
      </c>
    </row>
    <row r="251" spans="1:12" x14ac:dyDescent="0.25">
      <c r="A251" s="3">
        <v>44760</v>
      </c>
      <c r="B251" s="2" t="s">
        <v>23</v>
      </c>
      <c r="C251" s="2">
        <v>6</v>
      </c>
      <c r="D251" s="2" t="s">
        <v>164</v>
      </c>
      <c r="E251" s="2" t="s">
        <v>158</v>
      </c>
      <c r="F251" s="2">
        <v>3</v>
      </c>
      <c r="I251" s="2">
        <v>0.26479999999999998</v>
      </c>
      <c r="J251" s="1">
        <f t="shared" si="0"/>
        <v>8.826666666666666E-2</v>
      </c>
    </row>
    <row r="252" spans="1:12" x14ac:dyDescent="0.25">
      <c r="A252" s="3">
        <v>44760</v>
      </c>
      <c r="B252" s="2" t="s">
        <v>23</v>
      </c>
      <c r="C252" s="2">
        <v>6</v>
      </c>
      <c r="D252" s="2" t="s">
        <v>155</v>
      </c>
      <c r="E252" s="2" t="s">
        <v>154</v>
      </c>
      <c r="F252" s="2">
        <v>1</v>
      </c>
      <c r="I252" s="2">
        <v>5.4999999999999997E-3</v>
      </c>
      <c r="J252" s="1">
        <f t="shared" si="0"/>
        <v>5.4999999999999997E-3</v>
      </c>
    </row>
    <row r="253" spans="1:12" x14ac:dyDescent="0.25">
      <c r="A253" s="3">
        <v>44768</v>
      </c>
      <c r="B253" s="2" t="s">
        <v>31</v>
      </c>
      <c r="C253" s="2">
        <v>1</v>
      </c>
      <c r="D253" s="2" t="s">
        <v>164</v>
      </c>
      <c r="E253" s="2" t="s">
        <v>158</v>
      </c>
      <c r="F253" s="2">
        <v>3</v>
      </c>
      <c r="I253" s="2">
        <v>1.09E-2</v>
      </c>
      <c r="J253" s="1">
        <f t="shared" si="0"/>
        <v>3.6333333333333335E-3</v>
      </c>
      <c r="L253" s="2" t="s">
        <v>187</v>
      </c>
    </row>
    <row r="254" spans="1:12" x14ac:dyDescent="0.25">
      <c r="A254" s="3">
        <v>44768</v>
      </c>
      <c r="B254" s="2" t="s">
        <v>31</v>
      </c>
      <c r="C254" s="2">
        <v>1</v>
      </c>
      <c r="D254" s="2" t="s">
        <v>153</v>
      </c>
      <c r="E254" s="2" t="s">
        <v>154</v>
      </c>
      <c r="F254" s="2">
        <v>12</v>
      </c>
      <c r="I254" s="2">
        <v>5.1999999999999998E-3</v>
      </c>
      <c r="J254" s="1">
        <f t="shared" si="0"/>
        <v>4.3333333333333331E-4</v>
      </c>
    </row>
    <row r="255" spans="1:12" x14ac:dyDescent="0.25">
      <c r="A255" s="3">
        <v>44768</v>
      </c>
      <c r="B255" s="2" t="s">
        <v>31</v>
      </c>
      <c r="C255" s="2">
        <v>1</v>
      </c>
      <c r="D255" s="2" t="s">
        <v>155</v>
      </c>
      <c r="E255" s="2" t="s">
        <v>154</v>
      </c>
      <c r="F255" s="2">
        <v>2</v>
      </c>
      <c r="I255" s="2">
        <v>2.4199999999999999E-2</v>
      </c>
      <c r="J255" s="1">
        <f t="shared" si="0"/>
        <v>1.21E-2</v>
      </c>
    </row>
    <row r="256" spans="1:12" x14ac:dyDescent="0.25">
      <c r="A256" s="3">
        <v>44768</v>
      </c>
      <c r="B256" s="2" t="s">
        <v>31</v>
      </c>
      <c r="C256" s="2">
        <v>2</v>
      </c>
      <c r="D256" s="2" t="s">
        <v>156</v>
      </c>
      <c r="E256" s="2" t="s">
        <v>154</v>
      </c>
      <c r="F256" s="2">
        <v>1</v>
      </c>
      <c r="I256" s="2">
        <v>8.0000000000000004E-4</v>
      </c>
      <c r="J256" s="1">
        <f t="shared" si="0"/>
        <v>8.0000000000000004E-4</v>
      </c>
    </row>
    <row r="257" spans="1:10" x14ac:dyDescent="0.25">
      <c r="A257" s="3">
        <v>44768</v>
      </c>
      <c r="B257" s="2" t="s">
        <v>31</v>
      </c>
      <c r="C257" s="2">
        <v>2</v>
      </c>
      <c r="D257" s="2" t="s">
        <v>157</v>
      </c>
      <c r="E257" s="2" t="s">
        <v>158</v>
      </c>
      <c r="F257" s="2">
        <v>1</v>
      </c>
      <c r="I257" s="2">
        <v>0.22889999999999999</v>
      </c>
      <c r="J257" s="1">
        <f t="shared" ref="J257:J511" si="1">I257/F257</f>
        <v>0.22889999999999999</v>
      </c>
    </row>
    <row r="258" spans="1:10" x14ac:dyDescent="0.25">
      <c r="A258" s="3">
        <v>44768</v>
      </c>
      <c r="B258" s="2" t="s">
        <v>31</v>
      </c>
      <c r="C258" s="2">
        <v>2</v>
      </c>
      <c r="D258" s="2" t="s">
        <v>153</v>
      </c>
      <c r="E258" s="2" t="s">
        <v>154</v>
      </c>
      <c r="F258" s="2">
        <v>5</v>
      </c>
      <c r="I258" s="2">
        <v>1.9E-3</v>
      </c>
      <c r="J258" s="1">
        <f t="shared" si="1"/>
        <v>3.8000000000000002E-4</v>
      </c>
    </row>
    <row r="259" spans="1:10" x14ac:dyDescent="0.25">
      <c r="A259" s="3">
        <v>44768</v>
      </c>
      <c r="B259" s="2" t="s">
        <v>31</v>
      </c>
      <c r="C259" s="2">
        <v>2</v>
      </c>
      <c r="D259" s="2" t="s">
        <v>155</v>
      </c>
      <c r="E259" s="2" t="s">
        <v>154</v>
      </c>
      <c r="F259" s="2">
        <v>2</v>
      </c>
      <c r="I259" s="2">
        <v>3.6999999999999998E-2</v>
      </c>
      <c r="J259" s="1">
        <f t="shared" si="1"/>
        <v>1.8499999999999999E-2</v>
      </c>
    </row>
    <row r="260" spans="1:10" x14ac:dyDescent="0.25">
      <c r="A260" s="3">
        <v>44768</v>
      </c>
      <c r="B260" s="2" t="s">
        <v>31</v>
      </c>
      <c r="C260" s="2">
        <v>2</v>
      </c>
      <c r="D260" s="2" t="s">
        <v>159</v>
      </c>
      <c r="E260" s="2" t="s">
        <v>158</v>
      </c>
      <c r="F260" s="2">
        <v>1</v>
      </c>
      <c r="I260" s="2">
        <v>6.4000000000000003E-3</v>
      </c>
      <c r="J260" s="1">
        <f t="shared" si="1"/>
        <v>6.4000000000000003E-3</v>
      </c>
    </row>
    <row r="261" spans="1:10" x14ac:dyDescent="0.25">
      <c r="A261" s="3">
        <v>44768</v>
      </c>
      <c r="B261" s="2" t="s">
        <v>31</v>
      </c>
      <c r="C261" s="2">
        <v>3</v>
      </c>
      <c r="D261" s="2" t="s">
        <v>164</v>
      </c>
      <c r="E261" s="2" t="s">
        <v>161</v>
      </c>
      <c r="F261" s="2">
        <v>1</v>
      </c>
      <c r="I261" s="2">
        <v>0.13009999999999999</v>
      </c>
      <c r="J261" s="1">
        <f t="shared" si="1"/>
        <v>0.13009999999999999</v>
      </c>
    </row>
    <row r="262" spans="1:10" x14ac:dyDescent="0.25">
      <c r="A262" s="3">
        <v>44768</v>
      </c>
      <c r="B262" s="2" t="s">
        <v>31</v>
      </c>
      <c r="C262" s="2">
        <v>3</v>
      </c>
      <c r="D262" s="2" t="s">
        <v>160</v>
      </c>
      <c r="E262" s="2" t="s">
        <v>161</v>
      </c>
      <c r="F262" s="2">
        <v>2</v>
      </c>
      <c r="I262" s="2">
        <v>6.9699999999999998E-2</v>
      </c>
      <c r="J262" s="1">
        <f t="shared" si="1"/>
        <v>3.4849999999999999E-2</v>
      </c>
    </row>
    <row r="263" spans="1:10" x14ac:dyDescent="0.25">
      <c r="A263" s="3">
        <v>44768</v>
      </c>
      <c r="B263" s="2" t="s">
        <v>31</v>
      </c>
      <c r="C263" s="2">
        <v>3</v>
      </c>
      <c r="D263" s="2" t="s">
        <v>155</v>
      </c>
      <c r="E263" s="2" t="s">
        <v>154</v>
      </c>
      <c r="F263" s="2">
        <v>2</v>
      </c>
      <c r="I263" s="2">
        <v>3.15E-2</v>
      </c>
      <c r="J263" s="1">
        <f t="shared" si="1"/>
        <v>1.575E-2</v>
      </c>
    </row>
    <row r="264" spans="1:10" x14ac:dyDescent="0.25">
      <c r="A264" s="3">
        <v>44768</v>
      </c>
      <c r="B264" s="2" t="s">
        <v>31</v>
      </c>
      <c r="C264" s="2">
        <v>3</v>
      </c>
      <c r="D264" s="2" t="s">
        <v>159</v>
      </c>
      <c r="E264" s="2" t="s">
        <v>158</v>
      </c>
      <c r="F264" s="2">
        <v>1</v>
      </c>
      <c r="I264" s="2">
        <v>1.7500000000000002E-2</v>
      </c>
      <c r="J264" s="1">
        <f t="shared" si="1"/>
        <v>1.7500000000000002E-2</v>
      </c>
    </row>
    <row r="265" spans="1:10" x14ac:dyDescent="0.25">
      <c r="A265" s="3">
        <v>44768</v>
      </c>
      <c r="B265" s="2" t="s">
        <v>31</v>
      </c>
      <c r="C265" s="2">
        <v>3</v>
      </c>
      <c r="D265" s="2" t="s">
        <v>163</v>
      </c>
      <c r="E265" s="2" t="s">
        <v>158</v>
      </c>
      <c r="F265" s="2">
        <v>1</v>
      </c>
      <c r="I265" s="2">
        <v>1.5E-3</v>
      </c>
      <c r="J265" s="1">
        <f t="shared" si="1"/>
        <v>1.5E-3</v>
      </c>
    </row>
    <row r="266" spans="1:10" x14ac:dyDescent="0.25">
      <c r="A266" s="3">
        <v>44768</v>
      </c>
      <c r="B266" s="2" t="s">
        <v>31</v>
      </c>
      <c r="C266" s="2">
        <v>4</v>
      </c>
      <c r="D266" s="2" t="s">
        <v>153</v>
      </c>
      <c r="E266" s="2" t="s">
        <v>154</v>
      </c>
      <c r="F266" s="2">
        <v>9</v>
      </c>
      <c r="I266" s="2">
        <v>5.1999999999999998E-3</v>
      </c>
      <c r="J266" s="1">
        <f t="shared" si="1"/>
        <v>5.7777777777777775E-4</v>
      </c>
    </row>
    <row r="267" spans="1:10" x14ac:dyDescent="0.25">
      <c r="A267" s="3">
        <v>44768</v>
      </c>
      <c r="B267" s="2" t="s">
        <v>31</v>
      </c>
      <c r="C267" s="2">
        <v>4</v>
      </c>
      <c r="D267" s="2" t="s">
        <v>163</v>
      </c>
      <c r="E267" s="2" t="s">
        <v>154</v>
      </c>
      <c r="F267" s="2">
        <v>1</v>
      </c>
      <c r="I267" s="2">
        <v>2.0000000000000001E-4</v>
      </c>
      <c r="J267" s="1">
        <f t="shared" si="1"/>
        <v>2.0000000000000001E-4</v>
      </c>
    </row>
    <row r="268" spans="1:10" x14ac:dyDescent="0.25">
      <c r="A268" s="3">
        <v>44768</v>
      </c>
      <c r="B268" s="2" t="s">
        <v>31</v>
      </c>
      <c r="C268" s="2">
        <v>4</v>
      </c>
      <c r="D268" s="2" t="s">
        <v>159</v>
      </c>
      <c r="E268" s="2" t="s">
        <v>158</v>
      </c>
      <c r="F268" s="2">
        <v>1</v>
      </c>
      <c r="I268" s="2">
        <v>2.3E-3</v>
      </c>
      <c r="J268" s="1">
        <f t="shared" si="1"/>
        <v>2.3E-3</v>
      </c>
    </row>
    <row r="269" spans="1:10" x14ac:dyDescent="0.25">
      <c r="A269" s="3">
        <v>44768</v>
      </c>
      <c r="B269" s="2" t="s">
        <v>31</v>
      </c>
      <c r="C269" s="2">
        <v>5</v>
      </c>
      <c r="D269" s="2" t="s">
        <v>163</v>
      </c>
      <c r="E269" s="2" t="s">
        <v>158</v>
      </c>
      <c r="F269" s="2">
        <v>1</v>
      </c>
      <c r="I269" s="2">
        <v>2.7400000000000001E-2</v>
      </c>
      <c r="J269" s="1">
        <f t="shared" si="1"/>
        <v>2.7400000000000001E-2</v>
      </c>
    </row>
    <row r="270" spans="1:10" x14ac:dyDescent="0.25">
      <c r="A270" s="3">
        <v>44768</v>
      </c>
      <c r="B270" s="2" t="s">
        <v>31</v>
      </c>
      <c r="C270" s="2">
        <v>6</v>
      </c>
      <c r="D270" s="2" t="s">
        <v>164</v>
      </c>
      <c r="E270" s="2" t="s">
        <v>158</v>
      </c>
      <c r="F270" s="2">
        <v>1</v>
      </c>
      <c r="I270" s="2">
        <v>8.7599999999999997E-2</v>
      </c>
      <c r="J270" s="1">
        <f t="shared" si="1"/>
        <v>8.7599999999999997E-2</v>
      </c>
    </row>
    <row r="271" spans="1:10" x14ac:dyDescent="0.25">
      <c r="A271" s="3">
        <v>44768</v>
      </c>
      <c r="B271" s="2" t="s">
        <v>31</v>
      </c>
      <c r="C271" s="2">
        <v>6</v>
      </c>
      <c r="D271" s="2" t="s">
        <v>163</v>
      </c>
      <c r="E271" s="2" t="s">
        <v>158</v>
      </c>
      <c r="F271" s="2">
        <v>1</v>
      </c>
      <c r="I271" s="2">
        <v>1.54E-2</v>
      </c>
      <c r="J271" s="1">
        <f t="shared" si="1"/>
        <v>1.54E-2</v>
      </c>
    </row>
    <row r="272" spans="1:10" x14ac:dyDescent="0.25">
      <c r="A272" s="3">
        <v>44753</v>
      </c>
      <c r="B272" s="2" t="s">
        <v>19</v>
      </c>
      <c r="C272" s="2">
        <v>1</v>
      </c>
      <c r="D272" s="2" t="s">
        <v>153</v>
      </c>
      <c r="E272" s="2" t="s">
        <v>154</v>
      </c>
      <c r="F272" s="2">
        <v>2</v>
      </c>
      <c r="I272" s="2">
        <v>5.0000000000000001E-4</v>
      </c>
      <c r="J272" s="1">
        <f t="shared" si="1"/>
        <v>2.5000000000000001E-4</v>
      </c>
    </row>
    <row r="273" spans="1:12" x14ac:dyDescent="0.25">
      <c r="A273" s="3">
        <v>44753</v>
      </c>
      <c r="B273" s="2" t="s">
        <v>19</v>
      </c>
      <c r="C273" s="2">
        <v>1</v>
      </c>
      <c r="D273" s="2" t="s">
        <v>155</v>
      </c>
      <c r="E273" s="2" t="s">
        <v>154</v>
      </c>
      <c r="F273" s="2">
        <v>1</v>
      </c>
      <c r="I273" s="2">
        <v>2.47E-2</v>
      </c>
      <c r="J273" s="1">
        <f t="shared" si="1"/>
        <v>2.47E-2</v>
      </c>
    </row>
    <row r="274" spans="1:12" x14ac:dyDescent="0.25">
      <c r="A274" s="3">
        <v>44753</v>
      </c>
      <c r="B274" s="2" t="s">
        <v>19</v>
      </c>
      <c r="C274" s="2">
        <v>1</v>
      </c>
      <c r="D274" s="2" t="s">
        <v>160</v>
      </c>
      <c r="E274" s="2" t="s">
        <v>161</v>
      </c>
      <c r="F274" s="2">
        <v>1</v>
      </c>
      <c r="I274" s="2">
        <v>1.2800000000000001E-2</v>
      </c>
      <c r="J274" s="1">
        <f t="shared" si="1"/>
        <v>1.2800000000000001E-2</v>
      </c>
    </row>
    <row r="275" spans="1:12" x14ac:dyDescent="0.25">
      <c r="A275" s="3">
        <v>44753</v>
      </c>
      <c r="B275" s="2" t="s">
        <v>19</v>
      </c>
      <c r="C275" s="2">
        <v>2</v>
      </c>
      <c r="D275" s="2" t="s">
        <v>160</v>
      </c>
      <c r="E275" s="2" t="s">
        <v>158</v>
      </c>
      <c r="F275" s="2">
        <v>1</v>
      </c>
      <c r="I275" s="2">
        <v>2.9499999999999998E-2</v>
      </c>
      <c r="J275" s="1">
        <f t="shared" si="1"/>
        <v>2.9499999999999998E-2</v>
      </c>
    </row>
    <row r="276" spans="1:12" x14ac:dyDescent="0.25">
      <c r="A276" s="3">
        <v>44753</v>
      </c>
      <c r="B276" s="2" t="s">
        <v>19</v>
      </c>
      <c r="C276" s="2">
        <v>2</v>
      </c>
      <c r="D276" s="2" t="s">
        <v>159</v>
      </c>
      <c r="E276" s="2" t="s">
        <v>158</v>
      </c>
      <c r="F276" s="2">
        <v>1</v>
      </c>
      <c r="I276" s="2">
        <v>1.1000000000000001E-3</v>
      </c>
      <c r="J276" s="1">
        <f t="shared" si="1"/>
        <v>1.1000000000000001E-3</v>
      </c>
    </row>
    <row r="277" spans="1:12" x14ac:dyDescent="0.25">
      <c r="A277" s="3">
        <v>44753</v>
      </c>
      <c r="B277" s="2" t="s">
        <v>19</v>
      </c>
      <c r="C277" s="2">
        <v>2</v>
      </c>
      <c r="D277" s="2" t="s">
        <v>155</v>
      </c>
      <c r="E277" s="2" t="s">
        <v>154</v>
      </c>
      <c r="F277" s="2">
        <v>1</v>
      </c>
      <c r="I277" s="2">
        <v>1.6799999999999999E-2</v>
      </c>
      <c r="J277" s="1">
        <f t="shared" si="1"/>
        <v>1.6799999999999999E-2</v>
      </c>
    </row>
    <row r="278" spans="1:12" x14ac:dyDescent="0.25">
      <c r="A278" s="3">
        <v>44753</v>
      </c>
      <c r="B278" s="2" t="s">
        <v>19</v>
      </c>
      <c r="C278" s="2">
        <v>2</v>
      </c>
      <c r="D278" s="2" t="s">
        <v>153</v>
      </c>
      <c r="E278" s="2" t="s">
        <v>154</v>
      </c>
      <c r="F278" s="2">
        <v>1</v>
      </c>
      <c r="I278" s="2">
        <v>2.9999999999999997E-4</v>
      </c>
      <c r="J278" s="1">
        <f t="shared" si="1"/>
        <v>2.9999999999999997E-4</v>
      </c>
    </row>
    <row r="279" spans="1:12" x14ac:dyDescent="0.25">
      <c r="A279" s="3">
        <v>44753</v>
      </c>
      <c r="B279" s="2" t="s">
        <v>19</v>
      </c>
      <c r="C279" s="2">
        <v>3</v>
      </c>
      <c r="D279" s="2" t="s">
        <v>160</v>
      </c>
      <c r="E279" s="2" t="s">
        <v>154</v>
      </c>
      <c r="F279" s="2">
        <v>1</v>
      </c>
      <c r="I279" s="2">
        <v>1.72E-2</v>
      </c>
      <c r="J279" s="1">
        <f t="shared" si="1"/>
        <v>1.72E-2</v>
      </c>
    </row>
    <row r="280" spans="1:12" x14ac:dyDescent="0.25">
      <c r="A280" s="3">
        <v>44753</v>
      </c>
      <c r="B280" s="2" t="s">
        <v>19</v>
      </c>
      <c r="C280" s="2">
        <v>3</v>
      </c>
      <c r="D280" s="2" t="s">
        <v>153</v>
      </c>
      <c r="E280" s="2" t="s">
        <v>154</v>
      </c>
      <c r="F280" s="2">
        <v>38</v>
      </c>
      <c r="I280" s="2">
        <v>2.7E-2</v>
      </c>
      <c r="J280" s="1">
        <f t="shared" si="1"/>
        <v>7.1052631578947362E-4</v>
      </c>
    </row>
    <row r="281" spans="1:12" x14ac:dyDescent="0.25">
      <c r="A281" s="3">
        <v>44753</v>
      </c>
      <c r="B281" s="2" t="s">
        <v>19</v>
      </c>
      <c r="C281" s="2">
        <v>3</v>
      </c>
      <c r="D281" s="2" t="s">
        <v>153</v>
      </c>
      <c r="E281" s="2" t="s">
        <v>158</v>
      </c>
      <c r="F281" s="2">
        <v>292</v>
      </c>
      <c r="I281" s="2">
        <v>0.2964</v>
      </c>
      <c r="J281" s="1">
        <f t="shared" si="1"/>
        <v>1.0150684931506848E-3</v>
      </c>
    </row>
    <row r="282" spans="1:12" x14ac:dyDescent="0.25">
      <c r="A282" s="3">
        <v>44753</v>
      </c>
      <c r="B282" s="2" t="s">
        <v>19</v>
      </c>
      <c r="C282" s="2">
        <v>4</v>
      </c>
      <c r="D282" s="2" t="s">
        <v>160</v>
      </c>
      <c r="E282" s="2" t="s">
        <v>158</v>
      </c>
      <c r="F282" s="2">
        <v>2</v>
      </c>
      <c r="I282" s="2">
        <v>2.8299999999999999E-2</v>
      </c>
      <c r="J282" s="1">
        <f t="shared" si="1"/>
        <v>1.4149999999999999E-2</v>
      </c>
    </row>
    <row r="283" spans="1:12" x14ac:dyDescent="0.25">
      <c r="A283" s="3">
        <v>44753</v>
      </c>
      <c r="B283" s="2" t="s">
        <v>19</v>
      </c>
      <c r="C283" s="2">
        <v>4</v>
      </c>
      <c r="D283" s="2" t="s">
        <v>155</v>
      </c>
      <c r="E283" s="2" t="s">
        <v>154</v>
      </c>
      <c r="F283" s="2">
        <v>1</v>
      </c>
      <c r="I283" s="2">
        <v>1.4200000000000001E-2</v>
      </c>
      <c r="J283" s="1">
        <f t="shared" si="1"/>
        <v>1.4200000000000001E-2</v>
      </c>
    </row>
    <row r="284" spans="1:12" x14ac:dyDescent="0.25">
      <c r="A284" s="3">
        <v>44753</v>
      </c>
      <c r="B284" s="2" t="s">
        <v>19</v>
      </c>
      <c r="C284" s="2">
        <v>4</v>
      </c>
      <c r="D284" s="2" t="s">
        <v>164</v>
      </c>
      <c r="E284" s="2" t="s">
        <v>158</v>
      </c>
      <c r="F284" s="2">
        <v>1</v>
      </c>
      <c r="I284" s="2">
        <v>3.8999999999999998E-3</v>
      </c>
      <c r="J284" s="1">
        <f t="shared" si="1"/>
        <v>3.8999999999999998E-3</v>
      </c>
    </row>
    <row r="285" spans="1:12" x14ac:dyDescent="0.25">
      <c r="A285" s="3">
        <v>44753</v>
      </c>
      <c r="B285" s="2" t="s">
        <v>19</v>
      </c>
      <c r="C285" s="2">
        <v>5</v>
      </c>
      <c r="D285" s="2" t="s">
        <v>160</v>
      </c>
      <c r="E285" s="2" t="s">
        <v>158</v>
      </c>
      <c r="F285" s="2">
        <v>1</v>
      </c>
      <c r="I285" s="2">
        <v>3.8600000000000002E-2</v>
      </c>
      <c r="J285" s="1">
        <f t="shared" si="1"/>
        <v>3.8600000000000002E-2</v>
      </c>
    </row>
    <row r="286" spans="1:12" x14ac:dyDescent="0.25">
      <c r="A286" s="3">
        <v>44753</v>
      </c>
      <c r="B286" s="2" t="s">
        <v>19</v>
      </c>
      <c r="C286" s="2">
        <v>5</v>
      </c>
      <c r="D286" s="2" t="s">
        <v>163</v>
      </c>
      <c r="E286" s="2" t="s">
        <v>154</v>
      </c>
      <c r="F286" s="2">
        <v>1</v>
      </c>
      <c r="I286" s="2">
        <v>3.8100000000000002E-2</v>
      </c>
      <c r="J286" s="1">
        <f t="shared" si="1"/>
        <v>3.8100000000000002E-2</v>
      </c>
    </row>
    <row r="287" spans="1:12" x14ac:dyDescent="0.25">
      <c r="A287" s="3">
        <v>44753</v>
      </c>
      <c r="B287" s="2" t="s">
        <v>19</v>
      </c>
      <c r="C287" s="2">
        <v>6</v>
      </c>
      <c r="D287" s="2" t="s">
        <v>164</v>
      </c>
      <c r="E287" s="2" t="s">
        <v>158</v>
      </c>
      <c r="F287" s="2">
        <v>2</v>
      </c>
      <c r="I287" s="2">
        <v>0.1326</v>
      </c>
      <c r="J287" s="1">
        <f t="shared" si="1"/>
        <v>6.6299999999999998E-2</v>
      </c>
      <c r="L287" s="2" t="s">
        <v>188</v>
      </c>
    </row>
    <row r="288" spans="1:12" x14ac:dyDescent="0.25">
      <c r="A288" s="3">
        <v>44753</v>
      </c>
      <c r="B288" s="2" t="s">
        <v>19</v>
      </c>
      <c r="C288" s="2">
        <v>6</v>
      </c>
      <c r="D288" s="2" t="s">
        <v>155</v>
      </c>
      <c r="E288" s="2" t="s">
        <v>154</v>
      </c>
      <c r="F288" s="2">
        <v>5</v>
      </c>
      <c r="I288" s="2">
        <v>5.9299999999999999E-2</v>
      </c>
      <c r="J288" s="1">
        <f t="shared" si="1"/>
        <v>1.1859999999999999E-2</v>
      </c>
    </row>
    <row r="289" spans="1:10" x14ac:dyDescent="0.25">
      <c r="A289" s="3">
        <v>44753</v>
      </c>
      <c r="B289" s="2" t="s">
        <v>19</v>
      </c>
      <c r="C289" s="2">
        <v>6</v>
      </c>
      <c r="D289" s="2" t="s">
        <v>160</v>
      </c>
      <c r="E289" s="2" t="s">
        <v>158</v>
      </c>
      <c r="F289" s="2">
        <v>1</v>
      </c>
      <c r="I289" s="2">
        <v>4.2799999999999998E-2</v>
      </c>
      <c r="J289" s="1">
        <f t="shared" si="1"/>
        <v>4.2799999999999998E-2</v>
      </c>
    </row>
    <row r="290" spans="1:10" x14ac:dyDescent="0.25">
      <c r="A290" s="3">
        <v>44754</v>
      </c>
      <c r="B290" s="2" t="s">
        <v>20</v>
      </c>
      <c r="C290" s="2">
        <v>1</v>
      </c>
      <c r="D290" s="2" t="s">
        <v>160</v>
      </c>
      <c r="E290" s="2" t="s">
        <v>158</v>
      </c>
      <c r="F290" s="2">
        <v>1</v>
      </c>
      <c r="I290" s="2">
        <v>1.6299999999999999E-2</v>
      </c>
      <c r="J290" s="1">
        <f t="shared" si="1"/>
        <v>1.6299999999999999E-2</v>
      </c>
    </row>
    <row r="291" spans="1:10" x14ac:dyDescent="0.25">
      <c r="A291" s="3">
        <v>44754</v>
      </c>
      <c r="B291" s="2" t="s">
        <v>20</v>
      </c>
      <c r="C291" s="2">
        <v>2</v>
      </c>
      <c r="D291" s="2" t="s">
        <v>164</v>
      </c>
      <c r="E291" s="2" t="s">
        <v>161</v>
      </c>
      <c r="F291" s="2">
        <v>1</v>
      </c>
      <c r="I291" s="2">
        <v>0.3327</v>
      </c>
      <c r="J291" s="1">
        <f t="shared" si="1"/>
        <v>0.3327</v>
      </c>
    </row>
    <row r="292" spans="1:10" x14ac:dyDescent="0.25">
      <c r="A292" s="3">
        <v>44754</v>
      </c>
      <c r="B292" s="2" t="s">
        <v>20</v>
      </c>
      <c r="C292" s="2">
        <v>2</v>
      </c>
      <c r="D292" s="2" t="s">
        <v>164</v>
      </c>
      <c r="E292" s="2" t="s">
        <v>154</v>
      </c>
      <c r="F292" s="2">
        <v>1</v>
      </c>
      <c r="I292" s="2">
        <v>1.2800000000000001E-2</v>
      </c>
      <c r="J292" s="1">
        <f t="shared" si="1"/>
        <v>1.2800000000000001E-2</v>
      </c>
    </row>
    <row r="293" spans="1:10" x14ac:dyDescent="0.25">
      <c r="A293" s="3">
        <v>44754</v>
      </c>
      <c r="B293" s="2" t="s">
        <v>20</v>
      </c>
      <c r="C293" s="2">
        <v>2</v>
      </c>
      <c r="D293" s="2" t="s">
        <v>159</v>
      </c>
      <c r="E293" s="2" t="s">
        <v>154</v>
      </c>
      <c r="F293" s="2">
        <v>1</v>
      </c>
      <c r="I293" s="2">
        <v>2.0999999999999999E-3</v>
      </c>
      <c r="J293" s="1">
        <f t="shared" si="1"/>
        <v>2.0999999999999999E-3</v>
      </c>
    </row>
    <row r="294" spans="1:10" x14ac:dyDescent="0.25">
      <c r="A294" s="3">
        <v>44754</v>
      </c>
      <c r="B294" s="2" t="s">
        <v>20</v>
      </c>
      <c r="C294" s="2">
        <v>2</v>
      </c>
      <c r="D294" s="2" t="s">
        <v>160</v>
      </c>
      <c r="E294" s="2" t="s">
        <v>158</v>
      </c>
      <c r="F294" s="2">
        <v>1</v>
      </c>
      <c r="I294" s="2">
        <v>7.6E-3</v>
      </c>
      <c r="J294" s="1">
        <f t="shared" si="1"/>
        <v>7.6E-3</v>
      </c>
    </row>
    <row r="295" spans="1:10" x14ac:dyDescent="0.25">
      <c r="A295" s="3">
        <v>44754</v>
      </c>
      <c r="B295" s="2" t="s">
        <v>20</v>
      </c>
      <c r="C295" s="2">
        <v>2</v>
      </c>
      <c r="D295" s="2" t="s">
        <v>165</v>
      </c>
      <c r="E295" s="2" t="s">
        <v>154</v>
      </c>
      <c r="F295" s="2">
        <v>1</v>
      </c>
      <c r="I295" s="2">
        <v>3.7000000000000002E-3</v>
      </c>
      <c r="J295" s="1">
        <f t="shared" si="1"/>
        <v>3.7000000000000002E-3</v>
      </c>
    </row>
    <row r="296" spans="1:10" x14ac:dyDescent="0.25">
      <c r="A296" s="3">
        <v>44754</v>
      </c>
      <c r="B296" s="2" t="s">
        <v>20</v>
      </c>
      <c r="C296" s="2">
        <v>2</v>
      </c>
      <c r="D296" s="2" t="s">
        <v>156</v>
      </c>
      <c r="E296" s="2" t="s">
        <v>154</v>
      </c>
      <c r="F296" s="2">
        <v>1</v>
      </c>
      <c r="I296" s="2">
        <v>2.2000000000000001E-3</v>
      </c>
      <c r="J296" s="1">
        <f t="shared" si="1"/>
        <v>2.2000000000000001E-3</v>
      </c>
    </row>
    <row r="297" spans="1:10" x14ac:dyDescent="0.25">
      <c r="A297" s="3">
        <v>44754</v>
      </c>
      <c r="B297" s="2" t="s">
        <v>20</v>
      </c>
      <c r="C297" s="2">
        <v>2</v>
      </c>
      <c r="D297" s="2" t="s">
        <v>155</v>
      </c>
      <c r="E297" s="2" t="s">
        <v>154</v>
      </c>
      <c r="F297" s="2">
        <v>18</v>
      </c>
      <c r="I297" s="2">
        <v>0.1143</v>
      </c>
      <c r="J297" s="1">
        <f t="shared" si="1"/>
        <v>6.3499999999999997E-3</v>
      </c>
    </row>
    <row r="298" spans="1:10" x14ac:dyDescent="0.25">
      <c r="A298" s="3">
        <v>44754</v>
      </c>
      <c r="B298" s="2" t="s">
        <v>20</v>
      </c>
      <c r="C298" s="2">
        <v>2</v>
      </c>
      <c r="D298" s="2" t="s">
        <v>167</v>
      </c>
      <c r="E298" s="2" t="s">
        <v>154</v>
      </c>
      <c r="F298" s="2">
        <v>1</v>
      </c>
      <c r="I298" s="2">
        <v>5.1999999999999998E-3</v>
      </c>
      <c r="J298" s="1">
        <f t="shared" si="1"/>
        <v>5.1999999999999998E-3</v>
      </c>
    </row>
    <row r="299" spans="1:10" x14ac:dyDescent="0.25">
      <c r="A299" s="3">
        <v>44754</v>
      </c>
      <c r="B299" s="2" t="s">
        <v>20</v>
      </c>
      <c r="C299" s="2">
        <v>2</v>
      </c>
      <c r="D299" s="2" t="s">
        <v>159</v>
      </c>
      <c r="E299" s="2" t="s">
        <v>158</v>
      </c>
      <c r="F299" s="2">
        <v>1</v>
      </c>
      <c r="I299" s="2">
        <v>2.5000000000000001E-3</v>
      </c>
      <c r="J299" s="1">
        <f t="shared" si="1"/>
        <v>2.5000000000000001E-3</v>
      </c>
    </row>
    <row r="300" spans="1:10" x14ac:dyDescent="0.25">
      <c r="A300" s="3">
        <v>44754</v>
      </c>
      <c r="B300" s="2" t="s">
        <v>20</v>
      </c>
      <c r="C300" s="2">
        <v>3</v>
      </c>
      <c r="D300" s="2" t="s">
        <v>163</v>
      </c>
      <c r="E300" s="2" t="s">
        <v>158</v>
      </c>
      <c r="F300" s="2">
        <v>1</v>
      </c>
      <c r="I300" s="2">
        <v>2.2000000000000001E-3</v>
      </c>
      <c r="J300" s="1">
        <f t="shared" si="1"/>
        <v>2.2000000000000001E-3</v>
      </c>
    </row>
    <row r="301" spans="1:10" x14ac:dyDescent="0.25">
      <c r="A301" s="3">
        <v>44754</v>
      </c>
      <c r="B301" s="2" t="s">
        <v>20</v>
      </c>
      <c r="C301" s="2">
        <v>3</v>
      </c>
      <c r="D301" s="2" t="s">
        <v>156</v>
      </c>
      <c r="E301" s="2" t="s">
        <v>154</v>
      </c>
      <c r="F301" s="2">
        <v>1</v>
      </c>
      <c r="I301" s="2">
        <v>1E-3</v>
      </c>
      <c r="J301" s="1">
        <f t="shared" si="1"/>
        <v>1E-3</v>
      </c>
    </row>
    <row r="302" spans="1:10" x14ac:dyDescent="0.25">
      <c r="A302" s="3">
        <v>44754</v>
      </c>
      <c r="B302" s="2" t="s">
        <v>20</v>
      </c>
      <c r="C302" s="2">
        <v>3</v>
      </c>
      <c r="D302" s="2" t="s">
        <v>160</v>
      </c>
      <c r="E302" s="2" t="s">
        <v>158</v>
      </c>
      <c r="F302" s="2">
        <v>1</v>
      </c>
      <c r="I302" s="2">
        <v>5.0000000000000001E-4</v>
      </c>
      <c r="J302" s="1">
        <f t="shared" si="1"/>
        <v>5.0000000000000001E-4</v>
      </c>
    </row>
    <row r="303" spans="1:10" x14ac:dyDescent="0.25">
      <c r="A303" s="3">
        <v>44754</v>
      </c>
      <c r="B303" s="2" t="s">
        <v>20</v>
      </c>
      <c r="C303" s="2">
        <v>3</v>
      </c>
      <c r="D303" s="2" t="s">
        <v>189</v>
      </c>
      <c r="E303" s="2" t="s">
        <v>154</v>
      </c>
      <c r="F303" s="2">
        <v>1</v>
      </c>
      <c r="I303" s="2">
        <v>1.5E-3</v>
      </c>
      <c r="J303" s="1">
        <f t="shared" si="1"/>
        <v>1.5E-3</v>
      </c>
    </row>
    <row r="304" spans="1:10" x14ac:dyDescent="0.25">
      <c r="A304" s="3">
        <v>44754</v>
      </c>
      <c r="B304" s="2" t="s">
        <v>20</v>
      </c>
      <c r="C304" s="2">
        <v>3</v>
      </c>
      <c r="D304" s="2" t="s">
        <v>155</v>
      </c>
      <c r="E304" s="2" t="s">
        <v>154</v>
      </c>
      <c r="F304" s="2">
        <v>34</v>
      </c>
      <c r="I304" s="2">
        <v>0.38640000000000002</v>
      </c>
      <c r="J304" s="1">
        <f t="shared" si="1"/>
        <v>1.1364705882352942E-2</v>
      </c>
    </row>
    <row r="305" spans="1:12" x14ac:dyDescent="0.25">
      <c r="A305" s="3">
        <v>44754</v>
      </c>
      <c r="B305" s="2" t="s">
        <v>20</v>
      </c>
      <c r="C305" s="2">
        <v>3</v>
      </c>
      <c r="D305" s="2" t="s">
        <v>153</v>
      </c>
      <c r="E305" s="2" t="s">
        <v>154</v>
      </c>
      <c r="F305" s="2">
        <v>1</v>
      </c>
      <c r="I305" s="2">
        <v>1E-4</v>
      </c>
      <c r="J305" s="1">
        <f t="shared" si="1"/>
        <v>1E-4</v>
      </c>
    </row>
    <row r="306" spans="1:12" x14ac:dyDescent="0.25">
      <c r="A306" s="3">
        <v>44754</v>
      </c>
      <c r="B306" s="2" t="s">
        <v>20</v>
      </c>
      <c r="C306" s="2">
        <v>3</v>
      </c>
      <c r="D306" s="2" t="s">
        <v>173</v>
      </c>
      <c r="E306" s="2" t="s">
        <v>161</v>
      </c>
      <c r="F306" s="2">
        <v>1</v>
      </c>
      <c r="I306" s="2">
        <v>3.2000000000000002E-3</v>
      </c>
      <c r="J306" s="1">
        <f t="shared" si="1"/>
        <v>3.2000000000000002E-3</v>
      </c>
    </row>
    <row r="307" spans="1:12" x14ac:dyDescent="0.25">
      <c r="A307" s="3">
        <v>44754</v>
      </c>
      <c r="B307" s="2" t="s">
        <v>20</v>
      </c>
      <c r="C307" s="2">
        <v>4</v>
      </c>
      <c r="D307" s="2" t="s">
        <v>167</v>
      </c>
      <c r="E307" s="2" t="s">
        <v>154</v>
      </c>
      <c r="F307" s="2">
        <v>3</v>
      </c>
      <c r="I307" s="2">
        <v>1.6199999999999999E-2</v>
      </c>
      <c r="J307" s="1">
        <f t="shared" si="1"/>
        <v>5.3999999999999994E-3</v>
      </c>
    </row>
    <row r="308" spans="1:12" x14ac:dyDescent="0.25">
      <c r="A308" s="3">
        <v>44754</v>
      </c>
      <c r="B308" s="2" t="s">
        <v>20</v>
      </c>
      <c r="C308" s="2">
        <v>4</v>
      </c>
      <c r="D308" s="2" t="s">
        <v>160</v>
      </c>
      <c r="E308" s="2" t="s">
        <v>158</v>
      </c>
      <c r="F308" s="2">
        <v>1</v>
      </c>
      <c r="I308" s="2">
        <v>2.0899999999999998E-2</v>
      </c>
      <c r="J308" s="1">
        <f t="shared" si="1"/>
        <v>2.0899999999999998E-2</v>
      </c>
    </row>
    <row r="309" spans="1:12" x14ac:dyDescent="0.25">
      <c r="A309" s="3">
        <v>44754</v>
      </c>
      <c r="B309" s="2" t="s">
        <v>20</v>
      </c>
      <c r="C309" s="2">
        <v>4</v>
      </c>
      <c r="D309" s="2" t="s">
        <v>159</v>
      </c>
      <c r="E309" s="2" t="s">
        <v>154</v>
      </c>
      <c r="F309" s="2">
        <v>1</v>
      </c>
      <c r="I309" s="2">
        <v>2E-3</v>
      </c>
      <c r="J309" s="1">
        <f t="shared" si="1"/>
        <v>2E-3</v>
      </c>
    </row>
    <row r="310" spans="1:12" x14ac:dyDescent="0.25">
      <c r="A310" s="3">
        <v>44754</v>
      </c>
      <c r="B310" s="2" t="s">
        <v>20</v>
      </c>
      <c r="C310" s="2">
        <v>4</v>
      </c>
      <c r="D310" s="2" t="s">
        <v>156</v>
      </c>
      <c r="E310" s="2" t="s">
        <v>154</v>
      </c>
      <c r="F310" s="2">
        <v>1</v>
      </c>
      <c r="I310" s="2">
        <v>1.1999999999999999E-3</v>
      </c>
      <c r="J310" s="1">
        <f t="shared" si="1"/>
        <v>1.1999999999999999E-3</v>
      </c>
    </row>
    <row r="311" spans="1:12" x14ac:dyDescent="0.25">
      <c r="A311" s="3">
        <v>44754</v>
      </c>
      <c r="B311" s="2" t="s">
        <v>20</v>
      </c>
      <c r="C311" s="2">
        <v>4</v>
      </c>
      <c r="D311" s="2" t="s">
        <v>153</v>
      </c>
      <c r="E311" s="2" t="s">
        <v>154</v>
      </c>
      <c r="F311" s="2">
        <v>3</v>
      </c>
      <c r="I311" s="2">
        <v>1.8E-3</v>
      </c>
      <c r="J311" s="1">
        <f t="shared" si="1"/>
        <v>5.9999999999999995E-4</v>
      </c>
    </row>
    <row r="312" spans="1:12" x14ac:dyDescent="0.25">
      <c r="A312" s="3">
        <v>44754</v>
      </c>
      <c r="B312" s="2" t="s">
        <v>20</v>
      </c>
      <c r="C312" s="2">
        <v>4</v>
      </c>
      <c r="D312" s="2" t="s">
        <v>157</v>
      </c>
      <c r="E312" s="2" t="s">
        <v>158</v>
      </c>
      <c r="F312" s="2">
        <v>1</v>
      </c>
      <c r="I312" s="2">
        <v>1.0500000000000001E-2</v>
      </c>
      <c r="J312" s="1">
        <f t="shared" si="1"/>
        <v>1.0500000000000001E-2</v>
      </c>
    </row>
    <row r="313" spans="1:12" x14ac:dyDescent="0.25">
      <c r="A313" s="3">
        <v>44754</v>
      </c>
      <c r="B313" s="2" t="s">
        <v>20</v>
      </c>
      <c r="C313" s="2">
        <v>4</v>
      </c>
      <c r="D313" s="2" t="s">
        <v>155</v>
      </c>
      <c r="E313" s="2" t="s">
        <v>154</v>
      </c>
      <c r="F313" s="2">
        <v>21</v>
      </c>
      <c r="I313" s="2">
        <v>0.1139</v>
      </c>
      <c r="J313" s="1">
        <f t="shared" si="1"/>
        <v>5.4238095238095235E-3</v>
      </c>
    </row>
    <row r="314" spans="1:12" x14ac:dyDescent="0.25">
      <c r="A314" s="3">
        <v>44754</v>
      </c>
      <c r="B314" s="2" t="s">
        <v>20</v>
      </c>
      <c r="C314" s="2">
        <v>5</v>
      </c>
      <c r="D314" s="2" t="s">
        <v>164</v>
      </c>
      <c r="E314" s="2" t="s">
        <v>158</v>
      </c>
      <c r="F314" s="2">
        <v>2</v>
      </c>
      <c r="I314" s="2">
        <v>0.21010000000000001</v>
      </c>
      <c r="J314" s="1">
        <f t="shared" si="1"/>
        <v>0.10505</v>
      </c>
      <c r="L314" s="2" t="s">
        <v>190</v>
      </c>
    </row>
    <row r="315" spans="1:12" x14ac:dyDescent="0.25">
      <c r="A315" s="3">
        <v>44754</v>
      </c>
      <c r="B315" s="2" t="s">
        <v>20</v>
      </c>
      <c r="C315" s="2">
        <v>5</v>
      </c>
      <c r="D315" s="2" t="s">
        <v>163</v>
      </c>
      <c r="E315" s="2" t="s">
        <v>158</v>
      </c>
      <c r="F315" s="2">
        <v>2</v>
      </c>
      <c r="I315" s="2">
        <v>1.0800000000000001E-2</v>
      </c>
      <c r="J315" s="1">
        <f t="shared" si="1"/>
        <v>5.4000000000000003E-3</v>
      </c>
    </row>
    <row r="316" spans="1:12" x14ac:dyDescent="0.25">
      <c r="A316" s="3">
        <v>44754</v>
      </c>
      <c r="B316" s="2" t="s">
        <v>20</v>
      </c>
      <c r="C316" s="2">
        <v>5</v>
      </c>
      <c r="D316" s="2" t="s">
        <v>155</v>
      </c>
      <c r="E316" s="2" t="s">
        <v>154</v>
      </c>
      <c r="F316" s="2">
        <v>27</v>
      </c>
      <c r="I316" s="2">
        <v>0.16059999999999999</v>
      </c>
      <c r="J316" s="1">
        <f t="shared" si="1"/>
        <v>5.9481481481481477E-3</v>
      </c>
    </row>
    <row r="317" spans="1:12" x14ac:dyDescent="0.25">
      <c r="A317" s="3">
        <v>44754</v>
      </c>
      <c r="B317" s="2" t="s">
        <v>20</v>
      </c>
      <c r="C317" s="2">
        <v>6</v>
      </c>
      <c r="D317" s="2" t="s">
        <v>163</v>
      </c>
      <c r="E317" s="2" t="s">
        <v>154</v>
      </c>
      <c r="F317" s="2">
        <v>1</v>
      </c>
      <c r="I317" s="2">
        <v>8.8700000000000001E-2</v>
      </c>
      <c r="J317" s="1">
        <f t="shared" si="1"/>
        <v>8.8700000000000001E-2</v>
      </c>
    </row>
    <row r="318" spans="1:12" x14ac:dyDescent="0.25">
      <c r="A318" s="3">
        <v>44754</v>
      </c>
      <c r="B318" s="2" t="s">
        <v>20</v>
      </c>
      <c r="C318" s="2">
        <v>6</v>
      </c>
      <c r="D318" s="2" t="s">
        <v>160</v>
      </c>
      <c r="E318" s="2" t="s">
        <v>158</v>
      </c>
      <c r="F318" s="2">
        <v>1</v>
      </c>
      <c r="I318" s="2">
        <v>2.4400000000000002E-2</v>
      </c>
      <c r="J318" s="1">
        <f t="shared" si="1"/>
        <v>2.4400000000000002E-2</v>
      </c>
    </row>
    <row r="319" spans="1:12" x14ac:dyDescent="0.25">
      <c r="A319" s="3">
        <v>44754</v>
      </c>
      <c r="B319" s="2" t="s">
        <v>20</v>
      </c>
      <c r="C319" s="2">
        <v>6</v>
      </c>
      <c r="D319" s="2" t="s">
        <v>164</v>
      </c>
      <c r="E319" s="2" t="s">
        <v>158</v>
      </c>
      <c r="F319" s="2">
        <v>1</v>
      </c>
      <c r="I319" s="2">
        <v>8.5699999999999998E-2</v>
      </c>
      <c r="J319" s="1">
        <f t="shared" si="1"/>
        <v>8.5699999999999998E-2</v>
      </c>
    </row>
    <row r="320" spans="1:12" x14ac:dyDescent="0.25">
      <c r="A320" s="3">
        <v>44754</v>
      </c>
      <c r="B320" s="2" t="s">
        <v>20</v>
      </c>
      <c r="C320" s="2">
        <v>6</v>
      </c>
      <c r="D320" s="2" t="s">
        <v>157</v>
      </c>
      <c r="E320" s="2" t="s">
        <v>161</v>
      </c>
      <c r="F320" s="2">
        <v>1</v>
      </c>
      <c r="I320" s="2">
        <v>0.26679999999999998</v>
      </c>
      <c r="J320" s="1">
        <f t="shared" si="1"/>
        <v>0.26679999999999998</v>
      </c>
    </row>
    <row r="321" spans="1:10" x14ac:dyDescent="0.25">
      <c r="A321" s="3">
        <v>44754</v>
      </c>
      <c r="B321" s="2" t="s">
        <v>20</v>
      </c>
      <c r="C321" s="2">
        <v>6</v>
      </c>
      <c r="D321" s="2" t="s">
        <v>155</v>
      </c>
      <c r="E321" s="2" t="s">
        <v>154</v>
      </c>
      <c r="F321" s="2">
        <v>76</v>
      </c>
      <c r="I321" s="2">
        <v>0.38109999999999999</v>
      </c>
      <c r="J321" s="1">
        <f t="shared" si="1"/>
        <v>5.0144736842105261E-3</v>
      </c>
    </row>
    <row r="322" spans="1:10" x14ac:dyDescent="0.25">
      <c r="A322" s="3">
        <v>44754</v>
      </c>
      <c r="B322" s="2" t="s">
        <v>20</v>
      </c>
      <c r="C322" s="2">
        <v>6</v>
      </c>
      <c r="D322" s="2" t="s">
        <v>159</v>
      </c>
      <c r="E322" s="2" t="s">
        <v>158</v>
      </c>
      <c r="F322" s="2">
        <v>1</v>
      </c>
      <c r="I322" s="2">
        <v>5.0000000000000001E-3</v>
      </c>
      <c r="J322" s="1">
        <f t="shared" si="1"/>
        <v>5.0000000000000001E-3</v>
      </c>
    </row>
    <row r="323" spans="1:10" x14ac:dyDescent="0.25">
      <c r="A323" s="3">
        <v>44754</v>
      </c>
      <c r="B323" s="2" t="s">
        <v>20</v>
      </c>
      <c r="C323" s="2">
        <v>6</v>
      </c>
      <c r="D323" s="2" t="s">
        <v>153</v>
      </c>
      <c r="E323" s="2" t="s">
        <v>154</v>
      </c>
      <c r="F323" s="2">
        <v>1</v>
      </c>
      <c r="I323" s="2">
        <v>2.0000000000000001E-4</v>
      </c>
      <c r="J323" s="1">
        <f t="shared" si="1"/>
        <v>2.0000000000000001E-4</v>
      </c>
    </row>
    <row r="324" spans="1:10" x14ac:dyDescent="0.25">
      <c r="A324" s="3">
        <v>44754</v>
      </c>
      <c r="B324" s="2" t="s">
        <v>20</v>
      </c>
      <c r="C324" s="2">
        <v>6</v>
      </c>
      <c r="D324" s="2" t="s">
        <v>159</v>
      </c>
      <c r="E324" s="2" t="s">
        <v>154</v>
      </c>
      <c r="F324" s="2">
        <v>2</v>
      </c>
      <c r="I324" s="2">
        <v>4.7000000000000002E-3</v>
      </c>
      <c r="J324" s="1">
        <f t="shared" si="1"/>
        <v>2.3500000000000001E-3</v>
      </c>
    </row>
    <row r="325" spans="1:10" x14ac:dyDescent="0.25">
      <c r="A325" s="3">
        <v>44754</v>
      </c>
      <c r="B325" s="2" t="s">
        <v>20</v>
      </c>
      <c r="C325" s="2">
        <v>6</v>
      </c>
      <c r="D325" s="2" t="s">
        <v>156</v>
      </c>
      <c r="E325" s="2" t="s">
        <v>154</v>
      </c>
      <c r="F325" s="2">
        <v>1</v>
      </c>
      <c r="I325" s="2">
        <v>1.2999999999999999E-3</v>
      </c>
      <c r="J325" s="1">
        <f t="shared" si="1"/>
        <v>1.2999999999999999E-3</v>
      </c>
    </row>
    <row r="326" spans="1:10" x14ac:dyDescent="0.25">
      <c r="A326" s="3">
        <v>44712</v>
      </c>
      <c r="B326" s="2" t="s">
        <v>9</v>
      </c>
      <c r="C326" s="2">
        <v>1</v>
      </c>
      <c r="D326" s="2" t="s">
        <v>160</v>
      </c>
      <c r="E326" s="2" t="s">
        <v>158</v>
      </c>
      <c r="F326" s="2">
        <v>6</v>
      </c>
      <c r="I326" s="2">
        <v>3.9800000000000002E-2</v>
      </c>
      <c r="J326" s="1">
        <f t="shared" si="1"/>
        <v>6.633333333333334E-3</v>
      </c>
    </row>
    <row r="327" spans="1:10" x14ac:dyDescent="0.25">
      <c r="A327" s="3">
        <v>44712</v>
      </c>
      <c r="B327" s="2" t="s">
        <v>9</v>
      </c>
      <c r="C327" s="2">
        <v>1</v>
      </c>
      <c r="D327" s="2" t="s">
        <v>164</v>
      </c>
      <c r="E327" s="2" t="s">
        <v>158</v>
      </c>
      <c r="F327" s="2">
        <v>4</v>
      </c>
      <c r="I327" s="2">
        <v>1.4500000000000001E-2</v>
      </c>
      <c r="J327" s="1">
        <f t="shared" si="1"/>
        <v>3.6250000000000002E-3</v>
      </c>
    </row>
    <row r="328" spans="1:10" x14ac:dyDescent="0.25">
      <c r="A328" s="3">
        <v>44712</v>
      </c>
      <c r="B328" s="2" t="s">
        <v>9</v>
      </c>
      <c r="C328" s="2">
        <v>1</v>
      </c>
      <c r="D328" s="2" t="s">
        <v>155</v>
      </c>
      <c r="E328" s="2" t="s">
        <v>154</v>
      </c>
      <c r="F328" s="2">
        <v>1</v>
      </c>
      <c r="I328" s="2">
        <v>2.5999999999999999E-3</v>
      </c>
      <c r="J328" s="1">
        <f t="shared" si="1"/>
        <v>2.5999999999999999E-3</v>
      </c>
    </row>
    <row r="329" spans="1:10" x14ac:dyDescent="0.25">
      <c r="A329" s="3">
        <v>44712</v>
      </c>
      <c r="B329" s="2" t="s">
        <v>9</v>
      </c>
      <c r="C329" s="2">
        <v>2</v>
      </c>
      <c r="D329" s="2" t="s">
        <v>164</v>
      </c>
      <c r="E329" s="2" t="s">
        <v>158</v>
      </c>
      <c r="F329" s="2">
        <v>1</v>
      </c>
      <c r="I329" s="2">
        <v>0.3155</v>
      </c>
      <c r="J329" s="1">
        <f t="shared" si="1"/>
        <v>0.3155</v>
      </c>
    </row>
    <row r="330" spans="1:10" x14ac:dyDescent="0.25">
      <c r="A330" s="3">
        <v>44712</v>
      </c>
      <c r="B330" s="2" t="s">
        <v>9</v>
      </c>
      <c r="C330" s="2">
        <v>2</v>
      </c>
      <c r="D330" s="2" t="s">
        <v>160</v>
      </c>
      <c r="E330" s="2" t="s">
        <v>158</v>
      </c>
      <c r="F330" s="2">
        <v>1</v>
      </c>
      <c r="I330" s="2">
        <v>1.17E-2</v>
      </c>
      <c r="J330" s="1">
        <f t="shared" si="1"/>
        <v>1.17E-2</v>
      </c>
    </row>
    <row r="331" spans="1:10" x14ac:dyDescent="0.25">
      <c r="A331" s="3">
        <v>44712</v>
      </c>
      <c r="B331" s="2" t="s">
        <v>9</v>
      </c>
      <c r="C331" s="2">
        <v>2</v>
      </c>
      <c r="D331" s="2" t="s">
        <v>163</v>
      </c>
      <c r="E331" s="2" t="s">
        <v>158</v>
      </c>
      <c r="F331" s="2">
        <v>3</v>
      </c>
      <c r="I331" s="2">
        <v>1.43E-2</v>
      </c>
      <c r="J331" s="1">
        <f t="shared" si="1"/>
        <v>4.7666666666666664E-3</v>
      </c>
    </row>
    <row r="332" spans="1:10" x14ac:dyDescent="0.25">
      <c r="A332" s="3">
        <v>44712</v>
      </c>
      <c r="B332" s="2" t="s">
        <v>9</v>
      </c>
      <c r="C332" s="2">
        <v>2</v>
      </c>
      <c r="D332" s="2" t="s">
        <v>155</v>
      </c>
      <c r="E332" s="2" t="s">
        <v>154</v>
      </c>
      <c r="F332" s="2">
        <v>28</v>
      </c>
      <c r="I332" s="2">
        <v>0.1525</v>
      </c>
      <c r="J332" s="1">
        <f t="shared" si="1"/>
        <v>5.4464285714285717E-3</v>
      </c>
    </row>
    <row r="333" spans="1:10" x14ac:dyDescent="0.25">
      <c r="A333" s="3">
        <v>44712</v>
      </c>
      <c r="B333" s="2" t="s">
        <v>9</v>
      </c>
      <c r="C333" s="2">
        <v>2</v>
      </c>
      <c r="D333" s="2" t="s">
        <v>153</v>
      </c>
      <c r="E333" s="2" t="s">
        <v>154</v>
      </c>
      <c r="F333" s="2">
        <v>1</v>
      </c>
      <c r="I333" s="2">
        <v>1.1000000000000001E-3</v>
      </c>
      <c r="J333" s="1">
        <f t="shared" si="1"/>
        <v>1.1000000000000001E-3</v>
      </c>
    </row>
    <row r="334" spans="1:10" x14ac:dyDescent="0.25">
      <c r="A334" s="3">
        <v>44712</v>
      </c>
      <c r="B334" s="2" t="s">
        <v>9</v>
      </c>
      <c r="C334" s="2">
        <v>2</v>
      </c>
      <c r="D334" s="2" t="s">
        <v>163</v>
      </c>
      <c r="E334" s="2" t="s">
        <v>161</v>
      </c>
      <c r="F334" s="2">
        <v>2</v>
      </c>
      <c r="I334" s="2">
        <v>1.0699999999999999E-2</v>
      </c>
      <c r="J334" s="1">
        <f t="shared" si="1"/>
        <v>5.3499999999999997E-3</v>
      </c>
    </row>
    <row r="335" spans="1:10" x14ac:dyDescent="0.25">
      <c r="A335" s="3">
        <v>44712</v>
      </c>
      <c r="B335" s="2" t="s">
        <v>9</v>
      </c>
      <c r="C335" s="2">
        <v>2</v>
      </c>
      <c r="D335" s="2" t="s">
        <v>173</v>
      </c>
      <c r="E335" s="2" t="s">
        <v>158</v>
      </c>
      <c r="F335" s="2">
        <v>1</v>
      </c>
      <c r="I335" s="2">
        <v>4.4000000000000003E-3</v>
      </c>
      <c r="J335" s="1">
        <f t="shared" si="1"/>
        <v>4.4000000000000003E-3</v>
      </c>
    </row>
    <row r="336" spans="1:10" x14ac:dyDescent="0.25">
      <c r="A336" s="3">
        <v>44712</v>
      </c>
      <c r="B336" s="2" t="s">
        <v>9</v>
      </c>
      <c r="C336" s="2">
        <v>3</v>
      </c>
      <c r="D336" s="2" t="s">
        <v>164</v>
      </c>
      <c r="E336" s="2" t="s">
        <v>158</v>
      </c>
      <c r="F336" s="2">
        <v>2</v>
      </c>
      <c r="I336" s="2">
        <v>0.6492</v>
      </c>
      <c r="J336" s="1">
        <f t="shared" si="1"/>
        <v>0.3246</v>
      </c>
    </row>
    <row r="337" spans="1:10" x14ac:dyDescent="0.25">
      <c r="A337" s="3">
        <v>44712</v>
      </c>
      <c r="B337" s="2" t="s">
        <v>9</v>
      </c>
      <c r="C337" s="2">
        <v>3</v>
      </c>
      <c r="D337" s="2" t="s">
        <v>160</v>
      </c>
      <c r="E337" s="2" t="s">
        <v>158</v>
      </c>
      <c r="F337" s="2">
        <v>2</v>
      </c>
      <c r="I337" s="2">
        <v>1.2E-2</v>
      </c>
      <c r="J337" s="1">
        <f t="shared" si="1"/>
        <v>6.0000000000000001E-3</v>
      </c>
    </row>
    <row r="338" spans="1:10" x14ac:dyDescent="0.25">
      <c r="A338" s="3">
        <v>44712</v>
      </c>
      <c r="B338" s="2" t="s">
        <v>9</v>
      </c>
      <c r="C338" s="2">
        <v>3</v>
      </c>
      <c r="D338" s="2" t="s">
        <v>155</v>
      </c>
      <c r="E338" s="2" t="s">
        <v>154</v>
      </c>
      <c r="F338" s="2">
        <v>124</v>
      </c>
      <c r="I338" s="2">
        <v>1.2535000000000001</v>
      </c>
      <c r="J338" s="1">
        <f t="shared" si="1"/>
        <v>1.0108870967741936E-2</v>
      </c>
    </row>
    <row r="339" spans="1:10" x14ac:dyDescent="0.25">
      <c r="A339" s="3">
        <v>44712</v>
      </c>
      <c r="B339" s="2" t="s">
        <v>9</v>
      </c>
      <c r="C339" s="2">
        <v>3</v>
      </c>
      <c r="D339" s="2" t="s">
        <v>157</v>
      </c>
      <c r="E339" s="2" t="s">
        <v>158</v>
      </c>
      <c r="F339" s="2">
        <v>1</v>
      </c>
      <c r="I339" s="2">
        <v>8.5000000000000006E-3</v>
      </c>
      <c r="J339" s="1">
        <f t="shared" si="1"/>
        <v>8.5000000000000006E-3</v>
      </c>
    </row>
    <row r="340" spans="1:10" x14ac:dyDescent="0.25">
      <c r="A340" s="3">
        <v>44712</v>
      </c>
      <c r="B340" s="2" t="s">
        <v>9</v>
      </c>
      <c r="C340" s="2">
        <v>4</v>
      </c>
      <c r="D340" s="2" t="s">
        <v>160</v>
      </c>
      <c r="E340" s="2" t="s">
        <v>158</v>
      </c>
      <c r="F340" s="2">
        <v>1</v>
      </c>
      <c r="I340" s="2">
        <v>3.9800000000000002E-2</v>
      </c>
      <c r="J340" s="1">
        <f t="shared" si="1"/>
        <v>3.9800000000000002E-2</v>
      </c>
    </row>
    <row r="341" spans="1:10" x14ac:dyDescent="0.25">
      <c r="A341" s="3">
        <v>44712</v>
      </c>
      <c r="B341" s="2" t="s">
        <v>9</v>
      </c>
      <c r="C341" s="2">
        <v>4</v>
      </c>
      <c r="D341" s="2" t="s">
        <v>157</v>
      </c>
      <c r="E341" s="2" t="s">
        <v>158</v>
      </c>
      <c r="F341" s="2">
        <v>1</v>
      </c>
      <c r="I341" s="2">
        <v>7.8100000000000003E-2</v>
      </c>
      <c r="J341" s="1">
        <f t="shared" si="1"/>
        <v>7.8100000000000003E-2</v>
      </c>
    </row>
    <row r="342" spans="1:10" x14ac:dyDescent="0.25">
      <c r="A342" s="3">
        <v>44712</v>
      </c>
      <c r="B342" s="2" t="s">
        <v>9</v>
      </c>
      <c r="C342" s="2">
        <v>4</v>
      </c>
      <c r="D342" s="2" t="s">
        <v>155</v>
      </c>
      <c r="E342" s="2" t="s">
        <v>154</v>
      </c>
      <c r="F342" s="2">
        <v>17</v>
      </c>
      <c r="I342" s="2">
        <v>0.13800000000000001</v>
      </c>
      <c r="J342" s="1">
        <f t="shared" si="1"/>
        <v>8.1176470588235298E-3</v>
      </c>
    </row>
    <row r="343" spans="1:10" x14ac:dyDescent="0.25">
      <c r="A343" s="3">
        <v>44712</v>
      </c>
      <c r="B343" s="2" t="s">
        <v>9</v>
      </c>
      <c r="C343" s="2">
        <v>5</v>
      </c>
      <c r="D343" s="2" t="s">
        <v>164</v>
      </c>
      <c r="E343" s="2" t="s">
        <v>154</v>
      </c>
      <c r="F343" s="2">
        <v>1</v>
      </c>
      <c r="I343" s="2">
        <v>0.24729999999999999</v>
      </c>
      <c r="J343" s="1">
        <f t="shared" si="1"/>
        <v>0.24729999999999999</v>
      </c>
    </row>
    <row r="344" spans="1:10" x14ac:dyDescent="0.25">
      <c r="A344" s="3">
        <v>44712</v>
      </c>
      <c r="B344" s="2" t="s">
        <v>9</v>
      </c>
      <c r="C344" s="2">
        <v>5</v>
      </c>
      <c r="D344" s="2" t="s">
        <v>164</v>
      </c>
      <c r="E344" s="2" t="s">
        <v>158</v>
      </c>
      <c r="F344" s="2">
        <v>1</v>
      </c>
      <c r="I344" s="2">
        <v>0.42159999999999997</v>
      </c>
      <c r="J344" s="1">
        <f t="shared" si="1"/>
        <v>0.42159999999999997</v>
      </c>
    </row>
    <row r="345" spans="1:10" x14ac:dyDescent="0.25">
      <c r="A345" s="3">
        <v>44712</v>
      </c>
      <c r="B345" s="2" t="s">
        <v>9</v>
      </c>
      <c r="C345" s="2">
        <v>5</v>
      </c>
      <c r="D345" s="2" t="s">
        <v>163</v>
      </c>
      <c r="E345" s="2" t="s">
        <v>154</v>
      </c>
      <c r="F345" s="2">
        <v>1</v>
      </c>
      <c r="I345" s="2">
        <v>6.7999999999999996E-3</v>
      </c>
      <c r="J345" s="1">
        <f t="shared" si="1"/>
        <v>6.7999999999999996E-3</v>
      </c>
    </row>
    <row r="346" spans="1:10" x14ac:dyDescent="0.25">
      <c r="A346" s="3">
        <v>44712</v>
      </c>
      <c r="B346" s="2" t="s">
        <v>9</v>
      </c>
      <c r="C346" s="2">
        <v>5</v>
      </c>
      <c r="D346" s="2" t="s">
        <v>160</v>
      </c>
      <c r="E346" s="2" t="s">
        <v>161</v>
      </c>
      <c r="F346" s="2">
        <v>1</v>
      </c>
      <c r="I346" s="2">
        <v>5.7000000000000002E-3</v>
      </c>
      <c r="J346" s="1">
        <f t="shared" si="1"/>
        <v>5.7000000000000002E-3</v>
      </c>
    </row>
    <row r="347" spans="1:10" x14ac:dyDescent="0.25">
      <c r="A347" s="3">
        <v>44712</v>
      </c>
      <c r="B347" s="2" t="s">
        <v>9</v>
      </c>
      <c r="C347" s="2">
        <v>5</v>
      </c>
      <c r="D347" s="2" t="s">
        <v>155</v>
      </c>
      <c r="E347" s="2" t="s">
        <v>154</v>
      </c>
      <c r="F347" s="2">
        <v>11</v>
      </c>
      <c r="I347" s="2">
        <v>0.1226</v>
      </c>
      <c r="J347" s="1">
        <f t="shared" si="1"/>
        <v>1.1145454545454545E-2</v>
      </c>
    </row>
    <row r="348" spans="1:10" x14ac:dyDescent="0.25">
      <c r="A348" s="3">
        <v>44712</v>
      </c>
      <c r="B348" s="2" t="s">
        <v>9</v>
      </c>
      <c r="C348" s="2">
        <v>6</v>
      </c>
      <c r="D348" s="2" t="s">
        <v>160</v>
      </c>
      <c r="E348" s="2" t="s">
        <v>154</v>
      </c>
      <c r="F348" s="2">
        <v>2</v>
      </c>
      <c r="I348" s="2">
        <v>7.3000000000000001E-3</v>
      </c>
      <c r="J348" s="1">
        <f t="shared" si="1"/>
        <v>3.65E-3</v>
      </c>
    </row>
    <row r="349" spans="1:10" x14ac:dyDescent="0.25">
      <c r="A349" s="3">
        <v>44712</v>
      </c>
      <c r="B349" s="2" t="s">
        <v>9</v>
      </c>
      <c r="C349" s="2">
        <v>6</v>
      </c>
      <c r="D349" s="2" t="s">
        <v>155</v>
      </c>
      <c r="E349" s="2" t="s">
        <v>154</v>
      </c>
      <c r="F349" s="2">
        <v>2</v>
      </c>
      <c r="I349" s="2">
        <v>1.4500000000000001E-2</v>
      </c>
      <c r="J349" s="1">
        <f t="shared" si="1"/>
        <v>7.2500000000000004E-3</v>
      </c>
    </row>
    <row r="350" spans="1:10" x14ac:dyDescent="0.25">
      <c r="A350" s="3">
        <v>44712</v>
      </c>
      <c r="B350" s="2" t="s">
        <v>9</v>
      </c>
      <c r="C350" s="2">
        <v>6</v>
      </c>
      <c r="D350" s="2" t="s">
        <v>189</v>
      </c>
      <c r="E350" s="2" t="s">
        <v>154</v>
      </c>
      <c r="F350" s="2">
        <v>1</v>
      </c>
      <c r="I350" s="2">
        <v>3.8999999999999998E-3</v>
      </c>
      <c r="J350" s="1">
        <f t="shared" si="1"/>
        <v>3.8999999999999998E-3</v>
      </c>
    </row>
    <row r="351" spans="1:10" x14ac:dyDescent="0.25">
      <c r="A351" s="3">
        <v>44712</v>
      </c>
      <c r="B351" s="2" t="s">
        <v>9</v>
      </c>
      <c r="C351" s="2">
        <v>6</v>
      </c>
      <c r="D351" s="2" t="s">
        <v>173</v>
      </c>
      <c r="E351" s="2" t="s">
        <v>158</v>
      </c>
      <c r="F351" s="2">
        <v>1</v>
      </c>
      <c r="I351" s="2">
        <v>0.22189999999999999</v>
      </c>
      <c r="J351" s="1">
        <f t="shared" si="1"/>
        <v>0.22189999999999999</v>
      </c>
    </row>
    <row r="352" spans="1:10" x14ac:dyDescent="0.25">
      <c r="A352" s="3">
        <v>44768</v>
      </c>
      <c r="B352" s="2" t="s">
        <v>30</v>
      </c>
      <c r="C352" s="2">
        <v>2</v>
      </c>
      <c r="D352" s="2" t="s">
        <v>153</v>
      </c>
      <c r="E352" s="2" t="s">
        <v>154</v>
      </c>
      <c r="F352" s="2">
        <v>1</v>
      </c>
      <c r="I352" s="2">
        <v>5.0000000000000001E-4</v>
      </c>
      <c r="J352" s="1">
        <f t="shared" si="1"/>
        <v>5.0000000000000001E-4</v>
      </c>
    </row>
    <row r="353" spans="1:12" x14ac:dyDescent="0.25">
      <c r="A353" s="3">
        <v>44768</v>
      </c>
      <c r="B353" s="2" t="s">
        <v>30</v>
      </c>
      <c r="C353" s="2">
        <v>2</v>
      </c>
      <c r="D353" s="2" t="s">
        <v>163</v>
      </c>
      <c r="E353" s="2" t="s">
        <v>154</v>
      </c>
      <c r="F353" s="2">
        <v>1</v>
      </c>
      <c r="J353" s="1">
        <f t="shared" si="1"/>
        <v>0</v>
      </c>
      <c r="L353" s="2" t="s">
        <v>191</v>
      </c>
    </row>
    <row r="354" spans="1:12" x14ac:dyDescent="0.25">
      <c r="A354" s="3">
        <v>44768</v>
      </c>
      <c r="B354" s="2" t="s">
        <v>30</v>
      </c>
      <c r="C354" s="2">
        <v>3</v>
      </c>
      <c r="D354" s="2" t="s">
        <v>164</v>
      </c>
      <c r="E354" s="2" t="s">
        <v>161</v>
      </c>
      <c r="F354" s="2">
        <v>2</v>
      </c>
      <c r="I354" s="2">
        <v>0.2477</v>
      </c>
      <c r="J354" s="1">
        <f t="shared" si="1"/>
        <v>0.12385</v>
      </c>
    </row>
    <row r="355" spans="1:12" x14ac:dyDescent="0.25">
      <c r="A355" s="3">
        <v>44768</v>
      </c>
      <c r="B355" s="2" t="s">
        <v>30</v>
      </c>
      <c r="C355" s="2">
        <v>3</v>
      </c>
      <c r="D355" s="2" t="s">
        <v>155</v>
      </c>
      <c r="E355" s="2" t="s">
        <v>154</v>
      </c>
      <c r="F355" s="2">
        <v>1</v>
      </c>
      <c r="I355" s="2">
        <v>1.7899999999999999E-2</v>
      </c>
      <c r="J355" s="1">
        <f t="shared" si="1"/>
        <v>1.7899999999999999E-2</v>
      </c>
    </row>
    <row r="356" spans="1:12" x14ac:dyDescent="0.25">
      <c r="A356" s="3">
        <v>44768</v>
      </c>
      <c r="B356" s="2" t="s">
        <v>30</v>
      </c>
      <c r="C356" s="2">
        <v>3</v>
      </c>
      <c r="D356" s="2" t="s">
        <v>163</v>
      </c>
      <c r="E356" s="2" t="s">
        <v>154</v>
      </c>
      <c r="F356" s="2">
        <v>1</v>
      </c>
      <c r="I356" s="2">
        <v>1.2999999999999999E-3</v>
      </c>
      <c r="J356" s="1">
        <f t="shared" si="1"/>
        <v>1.2999999999999999E-3</v>
      </c>
    </row>
    <row r="357" spans="1:12" x14ac:dyDescent="0.25">
      <c r="A357" s="3">
        <v>44768</v>
      </c>
      <c r="B357" s="2" t="s">
        <v>30</v>
      </c>
      <c r="C357" s="2">
        <v>3</v>
      </c>
      <c r="D357" s="2" t="s">
        <v>189</v>
      </c>
      <c r="E357" s="2" t="s">
        <v>154</v>
      </c>
      <c r="F357" s="2">
        <v>1</v>
      </c>
      <c r="I357" s="2">
        <v>5.9999999999999995E-4</v>
      </c>
      <c r="J357" s="1">
        <f t="shared" si="1"/>
        <v>5.9999999999999995E-4</v>
      </c>
    </row>
    <row r="358" spans="1:12" x14ac:dyDescent="0.25">
      <c r="A358" s="3">
        <v>44768</v>
      </c>
      <c r="B358" s="2" t="s">
        <v>30</v>
      </c>
      <c r="C358" s="2">
        <v>4</v>
      </c>
      <c r="D358" s="2" t="s">
        <v>164</v>
      </c>
      <c r="E358" s="2" t="s">
        <v>161</v>
      </c>
      <c r="F358" s="2">
        <v>1</v>
      </c>
      <c r="I358" s="2">
        <v>0.27439999999999998</v>
      </c>
      <c r="J358" s="1">
        <f t="shared" si="1"/>
        <v>0.27439999999999998</v>
      </c>
    </row>
    <row r="359" spans="1:12" x14ac:dyDescent="0.25">
      <c r="A359" s="3">
        <v>44768</v>
      </c>
      <c r="B359" s="2" t="s">
        <v>30</v>
      </c>
      <c r="C359" s="2">
        <v>4</v>
      </c>
      <c r="D359" s="2" t="s">
        <v>160</v>
      </c>
      <c r="E359" s="2" t="s">
        <v>158</v>
      </c>
      <c r="F359" s="2">
        <v>2</v>
      </c>
      <c r="I359" s="2">
        <v>6.1100000000000002E-2</v>
      </c>
      <c r="J359" s="1">
        <f t="shared" si="1"/>
        <v>3.0550000000000001E-2</v>
      </c>
    </row>
    <row r="360" spans="1:12" x14ac:dyDescent="0.25">
      <c r="A360" s="3">
        <v>44768</v>
      </c>
      <c r="B360" s="2" t="s">
        <v>30</v>
      </c>
      <c r="C360" s="2">
        <v>4</v>
      </c>
      <c r="D360" s="2" t="s">
        <v>155</v>
      </c>
      <c r="E360" s="2" t="s">
        <v>154</v>
      </c>
      <c r="F360" s="2">
        <v>1</v>
      </c>
      <c r="I360" s="2">
        <v>1.15E-2</v>
      </c>
      <c r="J360" s="1">
        <f t="shared" si="1"/>
        <v>1.15E-2</v>
      </c>
    </row>
    <row r="361" spans="1:12" x14ac:dyDescent="0.25">
      <c r="A361" s="3">
        <v>44768</v>
      </c>
      <c r="B361" s="2" t="s">
        <v>30</v>
      </c>
      <c r="C361" s="2">
        <v>4</v>
      </c>
      <c r="D361" s="2" t="s">
        <v>160</v>
      </c>
      <c r="E361" s="2" t="s">
        <v>161</v>
      </c>
      <c r="F361" s="2">
        <v>1</v>
      </c>
      <c r="I361" s="2">
        <v>3.8999999999999998E-3</v>
      </c>
      <c r="J361" s="1">
        <f t="shared" si="1"/>
        <v>3.8999999999999998E-3</v>
      </c>
      <c r="L361" s="2" t="s">
        <v>192</v>
      </c>
    </row>
    <row r="362" spans="1:12" x14ac:dyDescent="0.25">
      <c r="A362" s="3">
        <v>44768</v>
      </c>
      <c r="B362" s="2" t="s">
        <v>30</v>
      </c>
      <c r="C362" s="2">
        <v>5</v>
      </c>
      <c r="D362" s="2" t="s">
        <v>155</v>
      </c>
      <c r="E362" s="2" t="s">
        <v>154</v>
      </c>
      <c r="F362" s="2">
        <v>1</v>
      </c>
      <c r="I362" s="2">
        <v>8.6E-3</v>
      </c>
      <c r="J362" s="1">
        <f t="shared" si="1"/>
        <v>8.6E-3</v>
      </c>
    </row>
    <row r="363" spans="1:12" x14ac:dyDescent="0.25">
      <c r="A363" s="3">
        <v>44768</v>
      </c>
      <c r="B363" s="2" t="s">
        <v>30</v>
      </c>
      <c r="C363" s="2">
        <v>5</v>
      </c>
      <c r="D363" s="2" t="s">
        <v>156</v>
      </c>
      <c r="E363" s="2" t="s">
        <v>154</v>
      </c>
      <c r="F363" s="2">
        <v>1</v>
      </c>
      <c r="I363" s="2">
        <v>2.0000000000000001E-4</v>
      </c>
      <c r="J363" s="1">
        <f t="shared" si="1"/>
        <v>2.0000000000000001E-4</v>
      </c>
    </row>
    <row r="364" spans="1:12" x14ac:dyDescent="0.25">
      <c r="A364" s="3">
        <v>44768</v>
      </c>
      <c r="B364" s="2" t="s">
        <v>30</v>
      </c>
      <c r="C364" s="2">
        <v>6</v>
      </c>
      <c r="D364" s="2" t="s">
        <v>160</v>
      </c>
      <c r="E364" s="2" t="s">
        <v>161</v>
      </c>
      <c r="F364" s="2">
        <v>1</v>
      </c>
      <c r="I364" s="2">
        <v>4.1300000000000003E-2</v>
      </c>
      <c r="J364" s="1">
        <f t="shared" si="1"/>
        <v>4.1300000000000003E-2</v>
      </c>
    </row>
    <row r="365" spans="1:12" x14ac:dyDescent="0.25">
      <c r="A365" s="3">
        <v>44768</v>
      </c>
      <c r="B365" s="2" t="s">
        <v>30</v>
      </c>
      <c r="C365" s="2">
        <v>6</v>
      </c>
      <c r="D365" s="2" t="s">
        <v>163</v>
      </c>
      <c r="E365" s="2" t="s">
        <v>154</v>
      </c>
      <c r="F365" s="2">
        <v>1</v>
      </c>
      <c r="I365" s="2">
        <v>2.2700000000000001E-2</v>
      </c>
      <c r="J365" s="1">
        <f t="shared" si="1"/>
        <v>2.2700000000000001E-2</v>
      </c>
    </row>
    <row r="366" spans="1:12" x14ac:dyDescent="0.25">
      <c r="A366" s="3">
        <v>44768</v>
      </c>
      <c r="B366" s="2" t="s">
        <v>30</v>
      </c>
      <c r="C366" s="2">
        <v>6</v>
      </c>
      <c r="D366" s="2" t="s">
        <v>153</v>
      </c>
      <c r="E366" s="2" t="s">
        <v>154</v>
      </c>
      <c r="F366" s="2">
        <v>2</v>
      </c>
      <c r="I366" s="2">
        <v>8.9999999999999998E-4</v>
      </c>
      <c r="J366" s="1">
        <f t="shared" si="1"/>
        <v>4.4999999999999999E-4</v>
      </c>
    </row>
    <row r="367" spans="1:12" x14ac:dyDescent="0.25">
      <c r="A367" s="3">
        <v>44768</v>
      </c>
      <c r="B367" s="2" t="s">
        <v>30</v>
      </c>
      <c r="C367" s="2">
        <v>6</v>
      </c>
      <c r="D367" s="2" t="s">
        <v>169</v>
      </c>
      <c r="E367" s="2" t="s">
        <v>161</v>
      </c>
      <c r="F367" s="2">
        <v>1</v>
      </c>
      <c r="I367" s="2">
        <v>1.5E-3</v>
      </c>
      <c r="J367" s="1">
        <f t="shared" si="1"/>
        <v>1.5E-3</v>
      </c>
    </row>
    <row r="368" spans="1:12" x14ac:dyDescent="0.25">
      <c r="A368" s="3">
        <v>44733</v>
      </c>
      <c r="B368" s="2" t="s">
        <v>16</v>
      </c>
      <c r="C368" s="2">
        <v>1</v>
      </c>
      <c r="D368" s="2" t="s">
        <v>164</v>
      </c>
      <c r="E368" s="2" t="s">
        <v>158</v>
      </c>
      <c r="F368" s="2">
        <v>3</v>
      </c>
      <c r="I368" s="2">
        <v>9.5999999999999992E-3</v>
      </c>
      <c r="J368" s="1">
        <f t="shared" si="1"/>
        <v>3.1999999999999997E-3</v>
      </c>
    </row>
    <row r="369" spans="1:12" x14ac:dyDescent="0.25">
      <c r="A369" s="3">
        <v>44733</v>
      </c>
      <c r="B369" s="2" t="s">
        <v>16</v>
      </c>
      <c r="C369" s="2">
        <v>1</v>
      </c>
      <c r="D369" s="2" t="s">
        <v>157</v>
      </c>
      <c r="E369" s="2" t="s">
        <v>158</v>
      </c>
      <c r="F369" s="2">
        <v>1</v>
      </c>
      <c r="I369" s="2">
        <v>2.5999999999999999E-3</v>
      </c>
      <c r="J369" s="1">
        <f t="shared" si="1"/>
        <v>2.5999999999999999E-3</v>
      </c>
    </row>
    <row r="370" spans="1:12" x14ac:dyDescent="0.25">
      <c r="A370" s="3">
        <v>44733</v>
      </c>
      <c r="B370" s="2" t="s">
        <v>16</v>
      </c>
      <c r="C370" s="2">
        <v>3</v>
      </c>
      <c r="D370" s="2" t="s">
        <v>164</v>
      </c>
      <c r="E370" s="2" t="s">
        <v>158</v>
      </c>
      <c r="F370" s="2">
        <v>3</v>
      </c>
      <c r="I370" s="2">
        <v>0.78180000000000005</v>
      </c>
      <c r="J370" s="1">
        <f t="shared" si="1"/>
        <v>0.2606</v>
      </c>
    </row>
    <row r="371" spans="1:12" x14ac:dyDescent="0.25">
      <c r="A371" s="3">
        <v>44733</v>
      </c>
      <c r="B371" s="2" t="s">
        <v>16</v>
      </c>
      <c r="C371" s="2">
        <v>5</v>
      </c>
      <c r="D371" s="2" t="s">
        <v>160</v>
      </c>
      <c r="E371" s="2" t="s">
        <v>158</v>
      </c>
      <c r="F371" s="2">
        <v>1</v>
      </c>
      <c r="I371" s="2">
        <v>1.24E-2</v>
      </c>
      <c r="J371" s="1">
        <f t="shared" si="1"/>
        <v>1.24E-2</v>
      </c>
    </row>
    <row r="372" spans="1:12" x14ac:dyDescent="0.25">
      <c r="A372" s="3">
        <v>44733</v>
      </c>
      <c r="B372" s="2" t="s">
        <v>16</v>
      </c>
      <c r="C372" s="2">
        <v>5</v>
      </c>
      <c r="D372" s="2" t="s">
        <v>164</v>
      </c>
      <c r="E372" s="2" t="s">
        <v>158</v>
      </c>
      <c r="F372" s="2">
        <v>1</v>
      </c>
      <c r="I372" s="2">
        <v>4.0399999999999998E-2</v>
      </c>
      <c r="J372" s="1">
        <f t="shared" si="1"/>
        <v>4.0399999999999998E-2</v>
      </c>
    </row>
    <row r="373" spans="1:12" x14ac:dyDescent="0.25">
      <c r="A373" s="3">
        <v>44733</v>
      </c>
      <c r="B373" s="2" t="s">
        <v>16</v>
      </c>
      <c r="C373" s="2">
        <v>6</v>
      </c>
      <c r="D373" s="2" t="s">
        <v>160</v>
      </c>
      <c r="E373" s="2" t="s">
        <v>158</v>
      </c>
      <c r="F373" s="2">
        <v>1</v>
      </c>
      <c r="I373" s="2">
        <v>4.5999999999999999E-3</v>
      </c>
      <c r="J373" s="1">
        <f t="shared" si="1"/>
        <v>4.5999999999999999E-3</v>
      </c>
    </row>
    <row r="374" spans="1:12" x14ac:dyDescent="0.25">
      <c r="A374" s="3">
        <v>44741</v>
      </c>
      <c r="B374" s="2" t="s">
        <v>29</v>
      </c>
      <c r="C374" s="2">
        <v>2</v>
      </c>
      <c r="D374" s="2" t="s">
        <v>157</v>
      </c>
      <c r="E374" s="2" t="s">
        <v>158</v>
      </c>
      <c r="F374" s="2">
        <v>2</v>
      </c>
      <c r="I374" s="2">
        <v>0.29459999999999997</v>
      </c>
      <c r="J374" s="1">
        <f t="shared" si="1"/>
        <v>0.14729999999999999</v>
      </c>
    </row>
    <row r="375" spans="1:12" x14ac:dyDescent="0.25">
      <c r="A375" s="3">
        <v>44741</v>
      </c>
      <c r="B375" s="2" t="s">
        <v>29</v>
      </c>
      <c r="C375" s="2">
        <v>2</v>
      </c>
      <c r="D375" s="2" t="s">
        <v>157</v>
      </c>
      <c r="E375" s="2" t="s">
        <v>161</v>
      </c>
      <c r="F375" s="2">
        <v>1</v>
      </c>
      <c r="I375" s="2">
        <v>6.3500000000000001E-2</v>
      </c>
      <c r="J375" s="1">
        <f t="shared" si="1"/>
        <v>6.3500000000000001E-2</v>
      </c>
    </row>
    <row r="376" spans="1:12" x14ac:dyDescent="0.25">
      <c r="A376" s="3">
        <v>44741</v>
      </c>
      <c r="B376" s="2" t="s">
        <v>29</v>
      </c>
      <c r="C376" s="2">
        <v>2</v>
      </c>
      <c r="D376" s="2" t="s">
        <v>159</v>
      </c>
      <c r="E376" s="2" t="s">
        <v>158</v>
      </c>
      <c r="F376" s="2">
        <v>1</v>
      </c>
      <c r="I376" s="2">
        <v>1.8800000000000001E-2</v>
      </c>
      <c r="J376" s="1">
        <f t="shared" si="1"/>
        <v>1.8800000000000001E-2</v>
      </c>
    </row>
    <row r="377" spans="1:12" x14ac:dyDescent="0.25">
      <c r="A377" s="3">
        <v>44741</v>
      </c>
      <c r="B377" s="2" t="s">
        <v>29</v>
      </c>
      <c r="C377" s="2">
        <v>2</v>
      </c>
      <c r="D377" s="2" t="s">
        <v>156</v>
      </c>
      <c r="E377" s="2" t="s">
        <v>158</v>
      </c>
      <c r="F377" s="2">
        <v>1</v>
      </c>
      <c r="I377" s="2">
        <v>2.18E-2</v>
      </c>
      <c r="J377" s="1">
        <f t="shared" si="1"/>
        <v>2.18E-2</v>
      </c>
    </row>
    <row r="378" spans="1:12" x14ac:dyDescent="0.25">
      <c r="A378" s="3">
        <v>44741</v>
      </c>
      <c r="B378" s="2" t="s">
        <v>29</v>
      </c>
      <c r="C378" s="2">
        <v>2</v>
      </c>
      <c r="D378" s="2" t="s">
        <v>155</v>
      </c>
      <c r="E378" s="2" t="s">
        <v>154</v>
      </c>
      <c r="F378" s="2">
        <v>32</v>
      </c>
      <c r="I378" s="2">
        <v>0.27539999999999998</v>
      </c>
      <c r="J378" s="1">
        <f t="shared" si="1"/>
        <v>8.6062499999999993E-3</v>
      </c>
    </row>
    <row r="379" spans="1:12" x14ac:dyDescent="0.25">
      <c r="A379" s="3">
        <v>44741</v>
      </c>
      <c r="B379" s="2" t="s">
        <v>29</v>
      </c>
      <c r="C379" s="2">
        <v>3</v>
      </c>
      <c r="D379" s="2" t="s">
        <v>153</v>
      </c>
      <c r="E379" s="2" t="s">
        <v>154</v>
      </c>
      <c r="F379" s="2">
        <v>25</v>
      </c>
      <c r="I379" s="2">
        <v>7.1000000000000004E-3</v>
      </c>
      <c r="J379" s="1">
        <f t="shared" si="1"/>
        <v>2.8400000000000002E-4</v>
      </c>
    </row>
    <row r="380" spans="1:12" x14ac:dyDescent="0.25">
      <c r="A380" s="3">
        <v>44741</v>
      </c>
      <c r="B380" s="2" t="s">
        <v>29</v>
      </c>
      <c r="C380" s="2">
        <v>3</v>
      </c>
      <c r="D380" s="2" t="s">
        <v>159</v>
      </c>
      <c r="E380" s="2" t="s">
        <v>158</v>
      </c>
      <c r="F380" s="2">
        <v>1</v>
      </c>
      <c r="I380" s="2">
        <v>1.1999999999999999E-3</v>
      </c>
      <c r="J380" s="1">
        <f t="shared" si="1"/>
        <v>1.1999999999999999E-3</v>
      </c>
    </row>
    <row r="381" spans="1:12" x14ac:dyDescent="0.25">
      <c r="A381" s="3">
        <v>44741</v>
      </c>
      <c r="B381" s="2" t="s">
        <v>29</v>
      </c>
      <c r="C381" s="2">
        <v>4</v>
      </c>
      <c r="D381" s="2" t="s">
        <v>160</v>
      </c>
      <c r="E381" s="2" t="s">
        <v>158</v>
      </c>
      <c r="F381" s="2">
        <v>2</v>
      </c>
      <c r="I381" s="2">
        <v>8.6999999999999994E-3</v>
      </c>
      <c r="J381" s="1">
        <f t="shared" si="1"/>
        <v>4.3499999999999997E-3</v>
      </c>
    </row>
    <row r="382" spans="1:12" x14ac:dyDescent="0.25">
      <c r="A382" s="3">
        <v>44741</v>
      </c>
      <c r="B382" s="2" t="s">
        <v>29</v>
      </c>
      <c r="C382" s="2">
        <v>4</v>
      </c>
      <c r="D382" s="2" t="s">
        <v>164</v>
      </c>
      <c r="E382" s="2" t="s">
        <v>161</v>
      </c>
      <c r="F382" s="2">
        <v>1</v>
      </c>
      <c r="I382" s="2">
        <v>1.17E-2</v>
      </c>
      <c r="J382" s="1">
        <f t="shared" si="1"/>
        <v>1.17E-2</v>
      </c>
    </row>
    <row r="383" spans="1:12" x14ac:dyDescent="0.25">
      <c r="A383" s="3">
        <v>44741</v>
      </c>
      <c r="B383" s="2" t="s">
        <v>29</v>
      </c>
      <c r="C383" s="2">
        <v>4</v>
      </c>
      <c r="D383" s="2" t="s">
        <v>193</v>
      </c>
      <c r="E383" s="2" t="s">
        <v>158</v>
      </c>
      <c r="F383" s="2">
        <v>1</v>
      </c>
      <c r="J383" s="1">
        <f t="shared" si="1"/>
        <v>0</v>
      </c>
      <c r="L383" s="2" t="s">
        <v>191</v>
      </c>
    </row>
    <row r="384" spans="1:12" x14ac:dyDescent="0.25">
      <c r="A384" s="3">
        <v>44741</v>
      </c>
      <c r="B384" s="2" t="s">
        <v>29</v>
      </c>
      <c r="C384" s="2">
        <v>5</v>
      </c>
      <c r="D384" s="2" t="s">
        <v>164</v>
      </c>
      <c r="E384" s="2" t="s">
        <v>158</v>
      </c>
      <c r="F384" s="2">
        <v>4</v>
      </c>
      <c r="I384" s="2">
        <v>1.0549999999999999</v>
      </c>
      <c r="J384" s="1">
        <f t="shared" si="1"/>
        <v>0.26374999999999998</v>
      </c>
    </row>
    <row r="385" spans="1:10" x14ac:dyDescent="0.25">
      <c r="A385" s="3">
        <v>44741</v>
      </c>
      <c r="B385" s="2" t="s">
        <v>29</v>
      </c>
      <c r="C385" s="2">
        <v>5</v>
      </c>
      <c r="D385" s="2" t="s">
        <v>160</v>
      </c>
      <c r="E385" s="2" t="s">
        <v>158</v>
      </c>
      <c r="F385" s="2">
        <v>1</v>
      </c>
      <c r="I385" s="2">
        <v>4.0800000000000003E-2</v>
      </c>
      <c r="J385" s="1">
        <f t="shared" si="1"/>
        <v>4.0800000000000003E-2</v>
      </c>
    </row>
    <row r="386" spans="1:10" x14ac:dyDescent="0.25">
      <c r="A386" s="3">
        <v>44741</v>
      </c>
      <c r="B386" s="2" t="s">
        <v>29</v>
      </c>
      <c r="C386" s="2">
        <v>5</v>
      </c>
      <c r="D386" s="2" t="s">
        <v>157</v>
      </c>
      <c r="E386" s="2" t="s">
        <v>158</v>
      </c>
      <c r="F386" s="2">
        <v>1</v>
      </c>
      <c r="I386" s="2">
        <v>2.9399999999999999E-2</v>
      </c>
      <c r="J386" s="1">
        <f t="shared" si="1"/>
        <v>2.9399999999999999E-2</v>
      </c>
    </row>
    <row r="387" spans="1:10" x14ac:dyDescent="0.25">
      <c r="A387" s="3">
        <v>44741</v>
      </c>
      <c r="B387" s="2" t="s">
        <v>29</v>
      </c>
      <c r="C387" s="2">
        <v>5</v>
      </c>
      <c r="D387" s="2" t="s">
        <v>155</v>
      </c>
      <c r="E387" s="2" t="s">
        <v>154</v>
      </c>
      <c r="F387" s="2">
        <v>10</v>
      </c>
      <c r="I387" s="2">
        <v>7.7899999999999997E-2</v>
      </c>
      <c r="J387" s="1">
        <f t="shared" si="1"/>
        <v>7.79E-3</v>
      </c>
    </row>
    <row r="388" spans="1:10" x14ac:dyDescent="0.25">
      <c r="A388" s="3">
        <v>44741</v>
      </c>
      <c r="B388" s="2" t="s">
        <v>29</v>
      </c>
      <c r="C388" s="2">
        <v>5</v>
      </c>
      <c r="D388" s="2" t="s">
        <v>162</v>
      </c>
      <c r="E388" s="2" t="s">
        <v>154</v>
      </c>
      <c r="F388" s="2">
        <v>1</v>
      </c>
      <c r="I388" s="2">
        <v>2.8E-3</v>
      </c>
      <c r="J388" s="1">
        <f t="shared" si="1"/>
        <v>2.8E-3</v>
      </c>
    </row>
    <row r="389" spans="1:10" x14ac:dyDescent="0.25">
      <c r="A389" s="3">
        <v>44741</v>
      </c>
      <c r="B389" s="2" t="s">
        <v>29</v>
      </c>
      <c r="C389" s="2">
        <v>5</v>
      </c>
      <c r="D389" s="2" t="s">
        <v>153</v>
      </c>
      <c r="E389" s="2" t="s">
        <v>154</v>
      </c>
      <c r="F389" s="2">
        <v>82</v>
      </c>
      <c r="I389" s="2">
        <v>3.8199999999999998E-2</v>
      </c>
      <c r="J389" s="1">
        <f t="shared" si="1"/>
        <v>4.6585365853658536E-4</v>
      </c>
    </row>
    <row r="390" spans="1:10" x14ac:dyDescent="0.25">
      <c r="A390" s="3">
        <v>44715</v>
      </c>
      <c r="B390" s="2" t="s">
        <v>26</v>
      </c>
      <c r="C390" s="2">
        <v>1</v>
      </c>
      <c r="D390" s="2" t="s">
        <v>164</v>
      </c>
      <c r="E390" s="2" t="s">
        <v>158</v>
      </c>
      <c r="F390" s="2">
        <v>2</v>
      </c>
      <c r="I390" s="2">
        <v>9.2399999999999996E-2</v>
      </c>
      <c r="J390" s="1">
        <f t="shared" si="1"/>
        <v>4.6199999999999998E-2</v>
      </c>
    </row>
    <row r="391" spans="1:10" x14ac:dyDescent="0.25">
      <c r="A391" s="3">
        <v>44715</v>
      </c>
      <c r="B391" s="2" t="s">
        <v>26</v>
      </c>
      <c r="C391" s="2">
        <v>1</v>
      </c>
      <c r="D391" s="2" t="s">
        <v>155</v>
      </c>
      <c r="E391" s="2" t="s">
        <v>154</v>
      </c>
      <c r="F391" s="2">
        <v>1</v>
      </c>
      <c r="I391" s="2">
        <v>1.2E-2</v>
      </c>
      <c r="J391" s="1">
        <f t="shared" si="1"/>
        <v>1.2E-2</v>
      </c>
    </row>
    <row r="392" spans="1:10" x14ac:dyDescent="0.25">
      <c r="A392" s="3">
        <v>44715</v>
      </c>
      <c r="B392" s="2" t="s">
        <v>26</v>
      </c>
      <c r="C392" s="2">
        <v>1</v>
      </c>
      <c r="D392" s="2" t="s">
        <v>160</v>
      </c>
      <c r="E392" s="2" t="s">
        <v>158</v>
      </c>
      <c r="F392" s="2">
        <v>1</v>
      </c>
      <c r="I392" s="2">
        <v>1.4800000000000001E-2</v>
      </c>
      <c r="J392" s="1">
        <f t="shared" si="1"/>
        <v>1.4800000000000001E-2</v>
      </c>
    </row>
    <row r="393" spans="1:10" x14ac:dyDescent="0.25">
      <c r="A393" s="3">
        <v>44715</v>
      </c>
      <c r="B393" s="2" t="s">
        <v>26</v>
      </c>
      <c r="C393" s="2">
        <v>1</v>
      </c>
      <c r="D393" s="2" t="s">
        <v>159</v>
      </c>
      <c r="E393" s="2" t="s">
        <v>158</v>
      </c>
      <c r="F393" s="2">
        <v>5</v>
      </c>
      <c r="I393" s="2">
        <v>1.4999999999999999E-2</v>
      </c>
      <c r="J393" s="1">
        <f t="shared" si="1"/>
        <v>3.0000000000000001E-3</v>
      </c>
    </row>
    <row r="394" spans="1:10" x14ac:dyDescent="0.25">
      <c r="A394" s="3">
        <v>44715</v>
      </c>
      <c r="B394" s="2" t="s">
        <v>26</v>
      </c>
      <c r="C394" s="2">
        <v>1</v>
      </c>
      <c r="D394" s="2" t="s">
        <v>189</v>
      </c>
      <c r="E394" s="2" t="s">
        <v>154</v>
      </c>
      <c r="F394" s="2">
        <v>1</v>
      </c>
      <c r="I394" s="2">
        <v>2.7000000000000001E-3</v>
      </c>
      <c r="J394" s="1">
        <f t="shared" si="1"/>
        <v>2.7000000000000001E-3</v>
      </c>
    </row>
    <row r="395" spans="1:10" x14ac:dyDescent="0.25">
      <c r="A395" s="3">
        <v>44715</v>
      </c>
      <c r="B395" s="2" t="s">
        <v>26</v>
      </c>
      <c r="C395" s="2">
        <v>2</v>
      </c>
      <c r="D395" s="2" t="s">
        <v>164</v>
      </c>
      <c r="E395" s="2" t="s">
        <v>158</v>
      </c>
      <c r="F395" s="2">
        <v>3</v>
      </c>
      <c r="I395" s="2">
        <v>0.31409999999999999</v>
      </c>
      <c r="J395" s="1">
        <f t="shared" si="1"/>
        <v>0.1047</v>
      </c>
    </row>
    <row r="396" spans="1:10" x14ac:dyDescent="0.25">
      <c r="A396" s="3">
        <v>44715</v>
      </c>
      <c r="B396" s="2" t="s">
        <v>26</v>
      </c>
      <c r="C396" s="2">
        <v>2</v>
      </c>
      <c r="D396" s="2" t="s">
        <v>160</v>
      </c>
      <c r="E396" s="2" t="s">
        <v>158</v>
      </c>
      <c r="F396" s="2">
        <v>1</v>
      </c>
      <c r="I396" s="2">
        <v>3.5700000000000003E-2</v>
      </c>
      <c r="J396" s="1">
        <f t="shared" si="1"/>
        <v>3.5700000000000003E-2</v>
      </c>
    </row>
    <row r="397" spans="1:10" x14ac:dyDescent="0.25">
      <c r="A397" s="3">
        <v>44715</v>
      </c>
      <c r="B397" s="2" t="s">
        <v>26</v>
      </c>
      <c r="C397" s="2">
        <v>2</v>
      </c>
      <c r="D397" s="2" t="s">
        <v>155</v>
      </c>
      <c r="E397" s="2" t="s">
        <v>154</v>
      </c>
      <c r="F397" s="2">
        <v>46</v>
      </c>
      <c r="I397" s="2">
        <v>1.4051</v>
      </c>
      <c r="J397" s="1">
        <f t="shared" si="1"/>
        <v>3.0545652173913043E-2</v>
      </c>
    </row>
    <row r="398" spans="1:10" x14ac:dyDescent="0.25">
      <c r="A398" s="3">
        <v>44715</v>
      </c>
      <c r="B398" s="2" t="s">
        <v>26</v>
      </c>
      <c r="C398" s="2">
        <v>2</v>
      </c>
      <c r="D398" s="2" t="s">
        <v>160</v>
      </c>
      <c r="E398" s="2" t="s">
        <v>154</v>
      </c>
      <c r="F398" s="2">
        <v>1</v>
      </c>
      <c r="I398" s="2">
        <v>9.1999999999999998E-3</v>
      </c>
      <c r="J398" s="1">
        <f t="shared" si="1"/>
        <v>9.1999999999999998E-3</v>
      </c>
    </row>
    <row r="399" spans="1:10" x14ac:dyDescent="0.25">
      <c r="A399" s="3">
        <v>44715</v>
      </c>
      <c r="B399" s="2" t="s">
        <v>26</v>
      </c>
      <c r="C399" s="2">
        <v>2</v>
      </c>
      <c r="D399" s="2" t="s">
        <v>167</v>
      </c>
      <c r="E399" s="2" t="s">
        <v>154</v>
      </c>
      <c r="F399" s="2">
        <v>1</v>
      </c>
      <c r="I399" s="2">
        <v>3.0000000000000001E-3</v>
      </c>
      <c r="J399" s="1">
        <f t="shared" si="1"/>
        <v>3.0000000000000001E-3</v>
      </c>
    </row>
    <row r="400" spans="1:10" x14ac:dyDescent="0.25">
      <c r="A400" s="3">
        <v>44715</v>
      </c>
      <c r="B400" s="2" t="s">
        <v>26</v>
      </c>
      <c r="C400" s="2">
        <v>3</v>
      </c>
      <c r="D400" s="2" t="s">
        <v>164</v>
      </c>
      <c r="E400" s="2" t="s">
        <v>158</v>
      </c>
      <c r="F400" s="2">
        <v>2</v>
      </c>
      <c r="I400" s="2">
        <v>9.8199999999999996E-2</v>
      </c>
      <c r="J400" s="1">
        <f t="shared" si="1"/>
        <v>4.9099999999999998E-2</v>
      </c>
    </row>
    <row r="401" spans="1:12" x14ac:dyDescent="0.25">
      <c r="A401" s="3">
        <v>44715</v>
      </c>
      <c r="B401" s="2" t="s">
        <v>26</v>
      </c>
      <c r="C401" s="2">
        <v>3</v>
      </c>
      <c r="D401" s="2" t="s">
        <v>157</v>
      </c>
      <c r="E401" s="2" t="s">
        <v>158</v>
      </c>
      <c r="F401" s="2">
        <v>1</v>
      </c>
      <c r="I401" s="2">
        <v>6.54E-2</v>
      </c>
      <c r="J401" s="1">
        <f t="shared" si="1"/>
        <v>6.54E-2</v>
      </c>
    </row>
    <row r="402" spans="1:12" x14ac:dyDescent="0.25">
      <c r="A402" s="3">
        <v>44715</v>
      </c>
      <c r="B402" s="2" t="s">
        <v>26</v>
      </c>
      <c r="C402" s="2">
        <v>3</v>
      </c>
      <c r="D402" s="2" t="s">
        <v>160</v>
      </c>
      <c r="E402" s="2" t="s">
        <v>154</v>
      </c>
      <c r="F402" s="2">
        <v>2</v>
      </c>
      <c r="I402" s="2">
        <v>2.47E-2</v>
      </c>
      <c r="J402" s="1">
        <f t="shared" si="1"/>
        <v>1.235E-2</v>
      </c>
    </row>
    <row r="403" spans="1:12" x14ac:dyDescent="0.25">
      <c r="A403" s="3">
        <v>44715</v>
      </c>
      <c r="B403" s="2" t="s">
        <v>26</v>
      </c>
      <c r="C403" s="2">
        <v>4</v>
      </c>
      <c r="D403" s="2" t="s">
        <v>169</v>
      </c>
      <c r="E403" s="2" t="s">
        <v>158</v>
      </c>
      <c r="F403" s="2">
        <v>1</v>
      </c>
      <c r="I403" s="2">
        <v>7.8799999999999995E-2</v>
      </c>
      <c r="J403" s="1">
        <f t="shared" si="1"/>
        <v>7.8799999999999995E-2</v>
      </c>
    </row>
    <row r="404" spans="1:12" x14ac:dyDescent="0.25">
      <c r="A404" s="3">
        <v>44715</v>
      </c>
      <c r="B404" s="2" t="s">
        <v>26</v>
      </c>
      <c r="C404" s="2">
        <v>4</v>
      </c>
      <c r="D404" s="2" t="s">
        <v>164</v>
      </c>
      <c r="E404" s="2" t="s">
        <v>158</v>
      </c>
      <c r="F404" s="2">
        <v>1</v>
      </c>
      <c r="I404" s="2">
        <v>2.01E-2</v>
      </c>
      <c r="J404" s="1">
        <f t="shared" si="1"/>
        <v>2.01E-2</v>
      </c>
    </row>
    <row r="405" spans="1:12" x14ac:dyDescent="0.25">
      <c r="A405" s="3">
        <v>44715</v>
      </c>
      <c r="B405" s="2" t="s">
        <v>26</v>
      </c>
      <c r="C405" s="2">
        <v>4</v>
      </c>
      <c r="D405" s="2" t="s">
        <v>153</v>
      </c>
      <c r="E405" s="2" t="s">
        <v>154</v>
      </c>
      <c r="F405" s="2">
        <v>2</v>
      </c>
      <c r="I405" s="2">
        <v>4.0000000000000002E-4</v>
      </c>
      <c r="J405" s="1">
        <f t="shared" si="1"/>
        <v>2.0000000000000001E-4</v>
      </c>
    </row>
    <row r="406" spans="1:12" x14ac:dyDescent="0.25">
      <c r="A406" s="3">
        <v>44715</v>
      </c>
      <c r="B406" s="2" t="s">
        <v>26</v>
      </c>
      <c r="C406" s="2">
        <v>4</v>
      </c>
      <c r="D406" s="2" t="s">
        <v>160</v>
      </c>
      <c r="E406" s="2" t="s">
        <v>158</v>
      </c>
      <c r="F406" s="2">
        <v>1</v>
      </c>
      <c r="I406" s="2">
        <v>1.8200000000000001E-2</v>
      </c>
      <c r="J406" s="1">
        <f t="shared" si="1"/>
        <v>1.8200000000000001E-2</v>
      </c>
    </row>
    <row r="407" spans="1:12" x14ac:dyDescent="0.25">
      <c r="A407" s="3">
        <v>44715</v>
      </c>
      <c r="B407" s="2" t="s">
        <v>26</v>
      </c>
      <c r="C407" s="2">
        <v>5</v>
      </c>
      <c r="D407" s="2" t="s">
        <v>155</v>
      </c>
      <c r="E407" s="2" t="s">
        <v>154</v>
      </c>
      <c r="F407" s="2">
        <v>1</v>
      </c>
      <c r="I407" s="2">
        <v>1.0800000000000001E-2</v>
      </c>
      <c r="J407" s="1">
        <f t="shared" si="1"/>
        <v>1.0800000000000001E-2</v>
      </c>
    </row>
    <row r="408" spans="1:12" x14ac:dyDescent="0.25">
      <c r="A408" s="3">
        <v>44715</v>
      </c>
      <c r="B408" s="2" t="s">
        <v>26</v>
      </c>
      <c r="C408" s="2">
        <v>6</v>
      </c>
      <c r="D408" s="2" t="s">
        <v>157</v>
      </c>
      <c r="E408" s="2" t="s">
        <v>158</v>
      </c>
      <c r="F408" s="2">
        <v>1</v>
      </c>
      <c r="I408" s="2">
        <v>0.19789999999999999</v>
      </c>
      <c r="J408" s="1">
        <f t="shared" si="1"/>
        <v>0.19789999999999999</v>
      </c>
    </row>
    <row r="409" spans="1:12" x14ac:dyDescent="0.25">
      <c r="A409" s="3">
        <v>44715</v>
      </c>
      <c r="B409" s="2" t="s">
        <v>26</v>
      </c>
      <c r="C409" s="2">
        <v>6</v>
      </c>
      <c r="D409" s="2" t="s">
        <v>169</v>
      </c>
      <c r="E409" s="2" t="s">
        <v>158</v>
      </c>
      <c r="F409" s="2">
        <v>1</v>
      </c>
      <c r="I409" s="2">
        <v>1.6000000000000001E-3</v>
      </c>
      <c r="J409" s="1">
        <f t="shared" si="1"/>
        <v>1.6000000000000001E-3</v>
      </c>
    </row>
    <row r="410" spans="1:12" x14ac:dyDescent="0.25">
      <c r="A410" s="3">
        <v>44718</v>
      </c>
      <c r="B410" s="2" t="s">
        <v>18</v>
      </c>
      <c r="C410" s="2">
        <v>1</v>
      </c>
      <c r="D410" s="2" t="s">
        <v>164</v>
      </c>
      <c r="E410" s="2" t="s">
        <v>154</v>
      </c>
      <c r="F410" s="2">
        <v>1</v>
      </c>
      <c r="I410" s="2">
        <v>0.10639999999999999</v>
      </c>
      <c r="J410" s="1">
        <f t="shared" si="1"/>
        <v>0.10639999999999999</v>
      </c>
    </row>
    <row r="411" spans="1:12" x14ac:dyDescent="0.25">
      <c r="A411" s="3">
        <v>44718</v>
      </c>
      <c r="B411" s="2" t="s">
        <v>18</v>
      </c>
      <c r="C411" s="2">
        <v>1</v>
      </c>
      <c r="D411" s="2" t="s">
        <v>163</v>
      </c>
      <c r="E411" s="2" t="s">
        <v>161</v>
      </c>
      <c r="F411" s="2">
        <v>1</v>
      </c>
      <c r="I411" s="2">
        <v>5.4999999999999997E-3</v>
      </c>
      <c r="J411" s="1">
        <f t="shared" si="1"/>
        <v>5.4999999999999997E-3</v>
      </c>
    </row>
    <row r="412" spans="1:12" x14ac:dyDescent="0.25">
      <c r="A412" s="3">
        <v>44718</v>
      </c>
      <c r="B412" s="2" t="s">
        <v>18</v>
      </c>
      <c r="C412" s="2">
        <v>1</v>
      </c>
      <c r="D412" s="2" t="s">
        <v>160</v>
      </c>
      <c r="E412" s="2" t="s">
        <v>158</v>
      </c>
      <c r="F412" s="2">
        <v>4</v>
      </c>
      <c r="I412" s="2">
        <v>3.2000000000000001E-2</v>
      </c>
      <c r="J412" s="1">
        <f t="shared" si="1"/>
        <v>8.0000000000000002E-3</v>
      </c>
    </row>
    <row r="413" spans="1:12" x14ac:dyDescent="0.25">
      <c r="A413" s="3">
        <v>44718</v>
      </c>
      <c r="B413" s="2" t="s">
        <v>18</v>
      </c>
      <c r="C413" s="2">
        <v>1</v>
      </c>
      <c r="D413" s="2" t="s">
        <v>164</v>
      </c>
      <c r="E413" s="2" t="s">
        <v>158</v>
      </c>
      <c r="F413" s="2">
        <v>3</v>
      </c>
      <c r="I413" s="2">
        <v>6.1999999999999998E-3</v>
      </c>
      <c r="J413" s="1">
        <f t="shared" si="1"/>
        <v>2.0666666666666667E-3</v>
      </c>
      <c r="L413" s="2" t="s">
        <v>194</v>
      </c>
    </row>
    <row r="414" spans="1:12" x14ac:dyDescent="0.25">
      <c r="A414" s="3">
        <v>44718</v>
      </c>
      <c r="B414" s="2" t="s">
        <v>18</v>
      </c>
      <c r="C414" s="2">
        <v>1</v>
      </c>
      <c r="D414" s="2" t="s">
        <v>153</v>
      </c>
      <c r="E414" s="2" t="s">
        <v>154</v>
      </c>
      <c r="F414" s="2">
        <v>18</v>
      </c>
      <c r="I414" s="2">
        <v>7.4000000000000003E-3</v>
      </c>
      <c r="J414" s="1">
        <f t="shared" si="1"/>
        <v>4.1111111111111112E-4</v>
      </c>
    </row>
    <row r="415" spans="1:12" x14ac:dyDescent="0.25">
      <c r="A415" s="3">
        <v>44718</v>
      </c>
      <c r="B415" s="2" t="s">
        <v>18</v>
      </c>
      <c r="C415" s="2">
        <v>1</v>
      </c>
      <c r="D415" s="2" t="s">
        <v>157</v>
      </c>
      <c r="E415" s="2" t="s">
        <v>158</v>
      </c>
      <c r="F415" s="2">
        <v>1</v>
      </c>
      <c r="I415" s="2">
        <v>3.5999999999999999E-3</v>
      </c>
      <c r="J415" s="1">
        <f t="shared" si="1"/>
        <v>3.5999999999999999E-3</v>
      </c>
    </row>
    <row r="416" spans="1:12" x14ac:dyDescent="0.25">
      <c r="A416" s="3">
        <v>44718</v>
      </c>
      <c r="B416" s="2" t="s">
        <v>18</v>
      </c>
      <c r="C416" s="2">
        <v>1</v>
      </c>
      <c r="D416" s="2" t="s">
        <v>163</v>
      </c>
      <c r="E416" s="2" t="s">
        <v>158</v>
      </c>
      <c r="F416" s="2">
        <v>1</v>
      </c>
      <c r="I416" s="2">
        <v>5.7599999999999998E-2</v>
      </c>
      <c r="J416" s="1">
        <f t="shared" si="1"/>
        <v>5.7599999999999998E-2</v>
      </c>
    </row>
    <row r="417" spans="1:12" x14ac:dyDescent="0.25">
      <c r="A417" s="3">
        <v>44718</v>
      </c>
      <c r="B417" s="2" t="s">
        <v>18</v>
      </c>
      <c r="C417" s="2">
        <v>2</v>
      </c>
      <c r="D417" s="2" t="s">
        <v>157</v>
      </c>
      <c r="E417" s="2" t="s">
        <v>158</v>
      </c>
      <c r="F417" s="2">
        <v>1</v>
      </c>
      <c r="I417" s="2">
        <v>2.5000000000000001E-2</v>
      </c>
      <c r="J417" s="1">
        <f t="shared" si="1"/>
        <v>2.5000000000000001E-2</v>
      </c>
    </row>
    <row r="418" spans="1:12" x14ac:dyDescent="0.25">
      <c r="A418" s="3">
        <v>44718</v>
      </c>
      <c r="B418" s="2" t="s">
        <v>18</v>
      </c>
      <c r="C418" s="2">
        <v>2</v>
      </c>
      <c r="D418" s="2" t="s">
        <v>157</v>
      </c>
      <c r="E418" s="2" t="s">
        <v>161</v>
      </c>
      <c r="F418" s="2">
        <v>1</v>
      </c>
      <c r="I418" s="2">
        <v>4.0000000000000001E-3</v>
      </c>
      <c r="J418" s="1">
        <f t="shared" si="1"/>
        <v>4.0000000000000001E-3</v>
      </c>
    </row>
    <row r="419" spans="1:12" x14ac:dyDescent="0.25">
      <c r="A419" s="3">
        <v>44718</v>
      </c>
      <c r="B419" s="2" t="s">
        <v>18</v>
      </c>
      <c r="C419" s="2">
        <v>3</v>
      </c>
      <c r="D419" s="2" t="s">
        <v>189</v>
      </c>
      <c r="E419" s="2" t="s">
        <v>154</v>
      </c>
      <c r="F419" s="2">
        <v>1</v>
      </c>
      <c r="I419" s="2">
        <v>5.1000000000000004E-3</v>
      </c>
      <c r="J419" s="1">
        <f t="shared" si="1"/>
        <v>5.1000000000000004E-3</v>
      </c>
    </row>
    <row r="420" spans="1:12" x14ac:dyDescent="0.25">
      <c r="A420" s="3">
        <v>44718</v>
      </c>
      <c r="B420" s="2" t="s">
        <v>18</v>
      </c>
      <c r="C420" s="2">
        <v>3</v>
      </c>
      <c r="D420" s="2" t="s">
        <v>160</v>
      </c>
      <c r="E420" s="2" t="s">
        <v>158</v>
      </c>
      <c r="F420" s="2">
        <v>7</v>
      </c>
      <c r="I420" s="2">
        <v>7.3099999999999998E-2</v>
      </c>
      <c r="J420" s="1">
        <f t="shared" si="1"/>
        <v>1.0442857142857143E-2</v>
      </c>
    </row>
    <row r="421" spans="1:12" x14ac:dyDescent="0.25">
      <c r="A421" s="3">
        <v>44718</v>
      </c>
      <c r="B421" s="2" t="s">
        <v>18</v>
      </c>
      <c r="C421" s="2">
        <v>3</v>
      </c>
      <c r="D421" s="2" t="s">
        <v>157</v>
      </c>
      <c r="E421" s="2" t="s">
        <v>158</v>
      </c>
      <c r="F421" s="2">
        <v>1</v>
      </c>
      <c r="I421" s="2">
        <v>6.6E-3</v>
      </c>
      <c r="J421" s="1">
        <f t="shared" si="1"/>
        <v>6.6E-3</v>
      </c>
    </row>
    <row r="422" spans="1:12" x14ac:dyDescent="0.25">
      <c r="A422" s="3">
        <v>44718</v>
      </c>
      <c r="B422" s="2" t="s">
        <v>18</v>
      </c>
      <c r="C422" s="2">
        <v>3</v>
      </c>
      <c r="D422" s="2" t="s">
        <v>195</v>
      </c>
      <c r="E422" s="2" t="s">
        <v>161</v>
      </c>
      <c r="F422" s="2">
        <v>1</v>
      </c>
      <c r="J422" s="1">
        <f t="shared" si="1"/>
        <v>0</v>
      </c>
      <c r="L422" s="2" t="s">
        <v>196</v>
      </c>
    </row>
    <row r="423" spans="1:12" x14ac:dyDescent="0.25">
      <c r="A423" s="3">
        <v>44718</v>
      </c>
      <c r="B423" s="2" t="s">
        <v>18</v>
      </c>
      <c r="C423" s="2">
        <v>5</v>
      </c>
      <c r="D423" s="2" t="s">
        <v>163</v>
      </c>
      <c r="E423" s="2" t="s">
        <v>158</v>
      </c>
      <c r="F423" s="2">
        <v>1</v>
      </c>
      <c r="I423" s="2">
        <v>3.4500000000000003E-2</v>
      </c>
      <c r="J423" s="1">
        <f t="shared" si="1"/>
        <v>3.4500000000000003E-2</v>
      </c>
    </row>
    <row r="424" spans="1:12" x14ac:dyDescent="0.25">
      <c r="A424" s="3">
        <v>44718</v>
      </c>
      <c r="B424" s="2" t="s">
        <v>18</v>
      </c>
      <c r="C424" s="2">
        <v>6</v>
      </c>
      <c r="D424" s="2" t="s">
        <v>160</v>
      </c>
      <c r="E424" s="2" t="s">
        <v>158</v>
      </c>
      <c r="F424" s="2">
        <v>4</v>
      </c>
      <c r="I424" s="2">
        <v>4.9500000000000002E-2</v>
      </c>
      <c r="J424" s="1">
        <f t="shared" si="1"/>
        <v>1.2375000000000001E-2</v>
      </c>
    </row>
    <row r="425" spans="1:12" x14ac:dyDescent="0.25">
      <c r="A425" s="3">
        <v>44718</v>
      </c>
      <c r="B425" s="2" t="s">
        <v>18</v>
      </c>
      <c r="C425" s="2">
        <v>6</v>
      </c>
      <c r="D425" s="2" t="s">
        <v>160</v>
      </c>
      <c r="E425" s="2" t="s">
        <v>154</v>
      </c>
      <c r="F425" s="2">
        <v>2</v>
      </c>
      <c r="I425" s="2">
        <v>7.6200000000000004E-2</v>
      </c>
      <c r="J425" s="1">
        <f t="shared" si="1"/>
        <v>3.8100000000000002E-2</v>
      </c>
    </row>
    <row r="426" spans="1:12" x14ac:dyDescent="0.25">
      <c r="A426" s="3">
        <v>44718</v>
      </c>
      <c r="B426" s="2" t="s">
        <v>18</v>
      </c>
      <c r="C426" s="2">
        <v>6</v>
      </c>
      <c r="D426" s="2" t="s">
        <v>153</v>
      </c>
      <c r="E426" s="2" t="s">
        <v>154</v>
      </c>
      <c r="F426" s="2">
        <v>2</v>
      </c>
      <c r="I426" s="2">
        <v>5.0000000000000001E-4</v>
      </c>
      <c r="J426" s="1">
        <f t="shared" si="1"/>
        <v>2.5000000000000001E-4</v>
      </c>
    </row>
    <row r="427" spans="1:12" x14ac:dyDescent="0.25">
      <c r="A427" s="3">
        <v>44718</v>
      </c>
      <c r="B427" s="2" t="s">
        <v>18</v>
      </c>
      <c r="C427" s="2">
        <v>6</v>
      </c>
      <c r="D427" s="2" t="s">
        <v>156</v>
      </c>
      <c r="E427" s="2" t="s">
        <v>154</v>
      </c>
      <c r="F427" s="2">
        <v>1</v>
      </c>
      <c r="I427" s="2">
        <v>0.01</v>
      </c>
      <c r="J427" s="1">
        <f t="shared" si="1"/>
        <v>0.01</v>
      </c>
    </row>
    <row r="428" spans="1:12" x14ac:dyDescent="0.25">
      <c r="A428" s="3">
        <v>44718</v>
      </c>
      <c r="B428" s="2" t="s">
        <v>11</v>
      </c>
      <c r="C428" s="2">
        <v>1</v>
      </c>
      <c r="D428" s="2" t="s">
        <v>164</v>
      </c>
      <c r="E428" s="2" t="s">
        <v>154</v>
      </c>
      <c r="F428" s="2">
        <v>1</v>
      </c>
      <c r="I428" s="2">
        <v>0.13730000000000001</v>
      </c>
      <c r="J428" s="1">
        <f t="shared" si="1"/>
        <v>0.13730000000000001</v>
      </c>
    </row>
    <row r="429" spans="1:12" x14ac:dyDescent="0.25">
      <c r="A429" s="3">
        <v>44718</v>
      </c>
      <c r="B429" s="2" t="s">
        <v>11</v>
      </c>
      <c r="C429" s="2">
        <v>1</v>
      </c>
      <c r="D429" s="2" t="s">
        <v>155</v>
      </c>
      <c r="E429" s="2" t="s">
        <v>154</v>
      </c>
      <c r="F429" s="2">
        <v>2</v>
      </c>
      <c r="I429" s="2">
        <v>5.2999999999999999E-2</v>
      </c>
      <c r="J429" s="1">
        <f t="shared" si="1"/>
        <v>2.6499999999999999E-2</v>
      </c>
    </row>
    <row r="430" spans="1:12" x14ac:dyDescent="0.25">
      <c r="A430" s="3">
        <v>44718</v>
      </c>
      <c r="B430" s="2" t="s">
        <v>11</v>
      </c>
      <c r="C430" s="2">
        <v>1</v>
      </c>
      <c r="D430" s="2" t="s">
        <v>163</v>
      </c>
      <c r="E430" s="2" t="s">
        <v>154</v>
      </c>
      <c r="F430" s="2">
        <v>1</v>
      </c>
      <c r="I430" s="2">
        <v>8.0000000000000004E-4</v>
      </c>
      <c r="J430" s="1">
        <f t="shared" si="1"/>
        <v>8.0000000000000004E-4</v>
      </c>
    </row>
    <row r="431" spans="1:12" x14ac:dyDescent="0.25">
      <c r="A431" s="3">
        <v>44718</v>
      </c>
      <c r="B431" s="2" t="s">
        <v>11</v>
      </c>
      <c r="C431" s="2">
        <v>1</v>
      </c>
      <c r="D431" s="2" t="s">
        <v>157</v>
      </c>
      <c r="E431" s="2" t="s">
        <v>158</v>
      </c>
      <c r="F431" s="2">
        <v>1</v>
      </c>
      <c r="I431" s="2">
        <v>3.4099999999999998E-2</v>
      </c>
      <c r="J431" s="1">
        <f t="shared" si="1"/>
        <v>3.4099999999999998E-2</v>
      </c>
    </row>
    <row r="432" spans="1:12" x14ac:dyDescent="0.25">
      <c r="A432" s="3">
        <v>44718</v>
      </c>
      <c r="B432" s="2" t="s">
        <v>11</v>
      </c>
      <c r="C432" s="2">
        <v>2</v>
      </c>
      <c r="D432" s="2" t="s">
        <v>164</v>
      </c>
      <c r="E432" s="2" t="s">
        <v>154</v>
      </c>
      <c r="F432" s="2">
        <v>1</v>
      </c>
      <c r="I432" s="2">
        <v>9.01E-2</v>
      </c>
      <c r="J432" s="1">
        <f t="shared" si="1"/>
        <v>9.01E-2</v>
      </c>
    </row>
    <row r="433" spans="1:10" x14ac:dyDescent="0.25">
      <c r="A433" s="3">
        <v>44718</v>
      </c>
      <c r="B433" s="2" t="s">
        <v>11</v>
      </c>
      <c r="C433" s="2">
        <v>2</v>
      </c>
      <c r="D433" s="2" t="s">
        <v>159</v>
      </c>
      <c r="E433" s="2" t="s">
        <v>154</v>
      </c>
      <c r="F433" s="2">
        <v>1</v>
      </c>
      <c r="I433" s="2">
        <v>2.2000000000000001E-3</v>
      </c>
      <c r="J433" s="1">
        <f t="shared" si="1"/>
        <v>2.2000000000000001E-3</v>
      </c>
    </row>
    <row r="434" spans="1:10" x14ac:dyDescent="0.25">
      <c r="A434" s="3">
        <v>44718</v>
      </c>
      <c r="B434" s="2" t="s">
        <v>11</v>
      </c>
      <c r="C434" s="2">
        <v>2</v>
      </c>
      <c r="D434" s="2" t="s">
        <v>163</v>
      </c>
      <c r="E434" s="2" t="s">
        <v>158</v>
      </c>
      <c r="F434" s="2">
        <v>1</v>
      </c>
      <c r="I434" s="2">
        <v>2E-3</v>
      </c>
      <c r="J434" s="1">
        <f t="shared" si="1"/>
        <v>2E-3</v>
      </c>
    </row>
    <row r="435" spans="1:10" x14ac:dyDescent="0.25">
      <c r="A435" s="3">
        <v>44718</v>
      </c>
      <c r="B435" s="2" t="s">
        <v>11</v>
      </c>
      <c r="C435" s="2">
        <v>4</v>
      </c>
      <c r="D435" s="2" t="s">
        <v>164</v>
      </c>
      <c r="E435" s="2" t="s">
        <v>154</v>
      </c>
      <c r="F435" s="2">
        <v>1</v>
      </c>
      <c r="I435" s="2">
        <v>0.1003</v>
      </c>
      <c r="J435" s="1">
        <f t="shared" si="1"/>
        <v>0.1003</v>
      </c>
    </row>
    <row r="436" spans="1:10" x14ac:dyDescent="0.25">
      <c r="A436" s="3">
        <v>44718</v>
      </c>
      <c r="B436" s="2" t="s">
        <v>11</v>
      </c>
      <c r="C436" s="2">
        <v>4</v>
      </c>
      <c r="D436" s="2" t="s">
        <v>153</v>
      </c>
      <c r="E436" s="2" t="s">
        <v>154</v>
      </c>
      <c r="F436" s="2">
        <v>6</v>
      </c>
      <c r="I436" s="2">
        <v>1.9E-3</v>
      </c>
      <c r="J436" s="1">
        <f t="shared" si="1"/>
        <v>3.1666666666666665E-4</v>
      </c>
    </row>
    <row r="437" spans="1:10" x14ac:dyDescent="0.25">
      <c r="A437" s="3">
        <v>44718</v>
      </c>
      <c r="B437" s="2" t="s">
        <v>11</v>
      </c>
      <c r="C437" s="2">
        <v>5</v>
      </c>
      <c r="D437" s="2" t="s">
        <v>157</v>
      </c>
      <c r="E437" s="2" t="s">
        <v>161</v>
      </c>
      <c r="F437" s="2">
        <v>1</v>
      </c>
      <c r="I437" s="2">
        <v>1.4999999999999999E-2</v>
      </c>
      <c r="J437" s="1">
        <f t="shared" si="1"/>
        <v>1.4999999999999999E-2</v>
      </c>
    </row>
    <row r="438" spans="1:10" x14ac:dyDescent="0.25">
      <c r="A438" s="3">
        <v>44718</v>
      </c>
      <c r="B438" s="2" t="s">
        <v>11</v>
      </c>
      <c r="C438" s="2">
        <v>5</v>
      </c>
      <c r="D438" s="2" t="s">
        <v>153</v>
      </c>
      <c r="E438" s="2" t="s">
        <v>154</v>
      </c>
      <c r="F438" s="2">
        <v>1</v>
      </c>
      <c r="I438" s="2">
        <v>2.0000000000000001E-4</v>
      </c>
      <c r="J438" s="1">
        <f t="shared" si="1"/>
        <v>2.0000000000000001E-4</v>
      </c>
    </row>
    <row r="439" spans="1:10" x14ac:dyDescent="0.25">
      <c r="A439" s="3">
        <v>44718</v>
      </c>
      <c r="B439" s="2" t="s">
        <v>11</v>
      </c>
      <c r="C439" s="2">
        <v>6</v>
      </c>
      <c r="D439" s="2" t="s">
        <v>164</v>
      </c>
      <c r="E439" s="2" t="s">
        <v>158</v>
      </c>
      <c r="F439" s="2">
        <v>2</v>
      </c>
      <c r="I439" s="2">
        <v>9.0300000000000005E-2</v>
      </c>
      <c r="J439" s="1">
        <f t="shared" si="1"/>
        <v>4.5150000000000003E-2</v>
      </c>
    </row>
    <row r="440" spans="1:10" x14ac:dyDescent="0.25">
      <c r="A440" s="3">
        <v>44718</v>
      </c>
      <c r="B440" s="2" t="s">
        <v>11</v>
      </c>
      <c r="C440" s="2">
        <v>6</v>
      </c>
      <c r="D440" s="2" t="s">
        <v>160</v>
      </c>
      <c r="E440" s="2" t="s">
        <v>158</v>
      </c>
      <c r="F440" s="2">
        <v>1</v>
      </c>
      <c r="I440" s="2">
        <v>6.1999999999999998E-3</v>
      </c>
      <c r="J440" s="1">
        <f t="shared" si="1"/>
        <v>6.1999999999999998E-3</v>
      </c>
    </row>
    <row r="441" spans="1:10" x14ac:dyDescent="0.25">
      <c r="A441" s="3">
        <v>44718</v>
      </c>
      <c r="B441" s="2" t="s">
        <v>11</v>
      </c>
      <c r="C441" s="2">
        <v>6</v>
      </c>
      <c r="D441" s="2" t="s">
        <v>153</v>
      </c>
      <c r="E441" s="2" t="s">
        <v>154</v>
      </c>
      <c r="F441" s="2">
        <v>9</v>
      </c>
      <c r="I441" s="2">
        <v>4.7999999999999996E-3</v>
      </c>
      <c r="J441" s="1">
        <f t="shared" si="1"/>
        <v>5.3333333333333325E-4</v>
      </c>
    </row>
    <row r="442" spans="1:10" x14ac:dyDescent="0.25">
      <c r="A442" s="3">
        <v>44718</v>
      </c>
      <c r="B442" s="2" t="s">
        <v>11</v>
      </c>
      <c r="C442" s="2">
        <v>6</v>
      </c>
      <c r="D442" s="2" t="s">
        <v>157</v>
      </c>
      <c r="E442" s="2" t="s">
        <v>161</v>
      </c>
      <c r="F442" s="2">
        <v>1</v>
      </c>
      <c r="I442" s="2">
        <v>4.2799999999999998E-2</v>
      </c>
      <c r="J442" s="1">
        <f t="shared" si="1"/>
        <v>4.2799999999999998E-2</v>
      </c>
    </row>
    <row r="443" spans="1:10" x14ac:dyDescent="0.25">
      <c r="A443" s="3">
        <v>44718</v>
      </c>
      <c r="B443" s="2" t="s">
        <v>11</v>
      </c>
      <c r="C443" s="2">
        <v>6</v>
      </c>
      <c r="D443" s="2" t="s">
        <v>183</v>
      </c>
      <c r="E443" s="2" t="s">
        <v>154</v>
      </c>
      <c r="F443" s="2">
        <v>1</v>
      </c>
      <c r="I443" s="2">
        <v>4.0000000000000001E-3</v>
      </c>
      <c r="J443" s="1">
        <f t="shared" si="1"/>
        <v>4.0000000000000001E-3</v>
      </c>
    </row>
    <row r="444" spans="1:10" x14ac:dyDescent="0.25">
      <c r="A444" s="3">
        <v>44770</v>
      </c>
      <c r="B444" s="2" t="s">
        <v>32</v>
      </c>
      <c r="C444" s="2">
        <v>1</v>
      </c>
      <c r="D444" s="2" t="s">
        <v>164</v>
      </c>
      <c r="E444" s="2" t="s">
        <v>158</v>
      </c>
      <c r="F444" s="2">
        <v>2</v>
      </c>
      <c r="I444" s="2">
        <v>1.3100000000000001E-2</v>
      </c>
      <c r="J444" s="1">
        <f t="shared" si="1"/>
        <v>6.5500000000000003E-3</v>
      </c>
    </row>
    <row r="445" spans="1:10" x14ac:dyDescent="0.25">
      <c r="A445" s="3">
        <v>44770</v>
      </c>
      <c r="B445" s="2" t="s">
        <v>32</v>
      </c>
      <c r="C445" s="2">
        <v>1</v>
      </c>
      <c r="D445" s="2" t="s">
        <v>155</v>
      </c>
      <c r="E445" s="2" t="s">
        <v>154</v>
      </c>
      <c r="F445" s="2">
        <v>1</v>
      </c>
      <c r="I445" s="2">
        <v>9.9000000000000008E-3</v>
      </c>
      <c r="J445" s="1">
        <f t="shared" si="1"/>
        <v>9.9000000000000008E-3</v>
      </c>
    </row>
    <row r="446" spans="1:10" x14ac:dyDescent="0.25">
      <c r="A446" s="3">
        <v>44770</v>
      </c>
      <c r="B446" s="2" t="s">
        <v>32</v>
      </c>
      <c r="C446" s="2">
        <v>1</v>
      </c>
      <c r="D446" s="2" t="s">
        <v>163</v>
      </c>
      <c r="E446" s="2" t="s">
        <v>161</v>
      </c>
      <c r="F446" s="2">
        <v>2</v>
      </c>
      <c r="I446" s="2">
        <v>6.1999999999999998E-3</v>
      </c>
      <c r="J446" s="1">
        <f t="shared" si="1"/>
        <v>3.0999999999999999E-3</v>
      </c>
    </row>
    <row r="447" spans="1:10" x14ac:dyDescent="0.25">
      <c r="A447" s="3">
        <v>44770</v>
      </c>
      <c r="B447" s="2" t="s">
        <v>32</v>
      </c>
      <c r="C447" s="2">
        <v>1</v>
      </c>
      <c r="D447" s="2" t="s">
        <v>159</v>
      </c>
      <c r="E447" s="2" t="s">
        <v>158</v>
      </c>
      <c r="F447" s="2">
        <v>1</v>
      </c>
      <c r="I447" s="2">
        <v>1.2999999999999999E-3</v>
      </c>
      <c r="J447" s="1">
        <f t="shared" si="1"/>
        <v>1.2999999999999999E-3</v>
      </c>
    </row>
    <row r="448" spans="1:10" x14ac:dyDescent="0.25">
      <c r="A448" s="3">
        <v>44770</v>
      </c>
      <c r="B448" s="2" t="s">
        <v>32</v>
      </c>
      <c r="C448" s="2">
        <v>1</v>
      </c>
      <c r="D448" s="2" t="s">
        <v>169</v>
      </c>
      <c r="E448" s="2" t="s">
        <v>158</v>
      </c>
      <c r="F448" s="2">
        <v>1</v>
      </c>
      <c r="I448" s="2">
        <v>1.14E-2</v>
      </c>
      <c r="J448" s="1">
        <f t="shared" si="1"/>
        <v>1.14E-2</v>
      </c>
    </row>
    <row r="449" spans="1:10" x14ac:dyDescent="0.25">
      <c r="A449" s="3">
        <v>44770</v>
      </c>
      <c r="B449" s="2" t="s">
        <v>32</v>
      </c>
      <c r="C449" s="2">
        <v>2</v>
      </c>
      <c r="D449" s="2" t="s">
        <v>155</v>
      </c>
      <c r="E449" s="2" t="s">
        <v>154</v>
      </c>
      <c r="F449" s="2">
        <v>5</v>
      </c>
      <c r="I449" s="2">
        <v>5.1799999999999999E-2</v>
      </c>
      <c r="J449" s="1">
        <f t="shared" si="1"/>
        <v>1.0359999999999999E-2</v>
      </c>
    </row>
    <row r="450" spans="1:10" x14ac:dyDescent="0.25">
      <c r="A450" s="3">
        <v>44770</v>
      </c>
      <c r="B450" s="2" t="s">
        <v>32</v>
      </c>
      <c r="C450" s="2">
        <v>2</v>
      </c>
      <c r="D450" s="2" t="s">
        <v>163</v>
      </c>
      <c r="E450" s="2" t="s">
        <v>154</v>
      </c>
      <c r="F450" s="2">
        <v>1</v>
      </c>
      <c r="I450" s="2">
        <v>0.46100000000000002</v>
      </c>
      <c r="J450" s="1">
        <f t="shared" si="1"/>
        <v>0.46100000000000002</v>
      </c>
    </row>
    <row r="451" spans="1:10" x14ac:dyDescent="0.25">
      <c r="A451" s="3">
        <v>44770</v>
      </c>
      <c r="B451" s="2" t="s">
        <v>32</v>
      </c>
      <c r="C451" s="2">
        <v>3</v>
      </c>
      <c r="D451" s="2" t="s">
        <v>164</v>
      </c>
      <c r="E451" s="2" t="s">
        <v>158</v>
      </c>
      <c r="F451" s="2">
        <v>2</v>
      </c>
      <c r="I451" s="2">
        <v>1.12E-2</v>
      </c>
      <c r="J451" s="1">
        <f t="shared" si="1"/>
        <v>5.5999999999999999E-3</v>
      </c>
    </row>
    <row r="452" spans="1:10" x14ac:dyDescent="0.25">
      <c r="A452" s="3">
        <v>44770</v>
      </c>
      <c r="B452" s="2" t="s">
        <v>32</v>
      </c>
      <c r="C452" s="2">
        <v>3</v>
      </c>
      <c r="D452" s="2" t="s">
        <v>155</v>
      </c>
      <c r="E452" s="2" t="s">
        <v>154</v>
      </c>
      <c r="F452" s="2">
        <v>4</v>
      </c>
      <c r="I452" s="2">
        <v>3.2099999999999997E-2</v>
      </c>
      <c r="J452" s="1">
        <f t="shared" si="1"/>
        <v>8.0249999999999991E-3</v>
      </c>
    </row>
    <row r="453" spans="1:10" x14ac:dyDescent="0.25">
      <c r="A453" s="3">
        <v>44770</v>
      </c>
      <c r="B453" s="2" t="s">
        <v>32</v>
      </c>
      <c r="C453" s="2">
        <v>3</v>
      </c>
      <c r="D453" s="2" t="s">
        <v>160</v>
      </c>
      <c r="E453" s="2" t="s">
        <v>158</v>
      </c>
      <c r="F453" s="2">
        <v>1</v>
      </c>
      <c r="I453" s="2">
        <v>1.9E-3</v>
      </c>
      <c r="J453" s="1">
        <f t="shared" si="1"/>
        <v>1.9E-3</v>
      </c>
    </row>
    <row r="454" spans="1:10" x14ac:dyDescent="0.25">
      <c r="A454" s="3">
        <v>44770</v>
      </c>
      <c r="B454" s="2" t="s">
        <v>32</v>
      </c>
      <c r="C454" s="2">
        <v>3</v>
      </c>
      <c r="D454" s="2" t="s">
        <v>169</v>
      </c>
      <c r="E454" s="2" t="s">
        <v>161</v>
      </c>
      <c r="F454" s="2">
        <v>1</v>
      </c>
      <c r="I454" s="2">
        <v>1.8E-3</v>
      </c>
      <c r="J454" s="1">
        <f t="shared" si="1"/>
        <v>1.8E-3</v>
      </c>
    </row>
    <row r="455" spans="1:10" x14ac:dyDescent="0.25">
      <c r="A455" s="3">
        <v>44770</v>
      </c>
      <c r="B455" s="2" t="s">
        <v>32</v>
      </c>
      <c r="C455" s="2">
        <v>3</v>
      </c>
      <c r="D455" s="2" t="s">
        <v>163</v>
      </c>
      <c r="E455" s="2" t="s">
        <v>158</v>
      </c>
      <c r="F455" s="2">
        <v>1</v>
      </c>
      <c r="I455" s="2">
        <v>5.9999999999999995E-4</v>
      </c>
      <c r="J455" s="1">
        <f t="shared" si="1"/>
        <v>5.9999999999999995E-4</v>
      </c>
    </row>
    <row r="456" spans="1:10" x14ac:dyDescent="0.25">
      <c r="A456" s="3">
        <v>44770</v>
      </c>
      <c r="B456" s="2" t="s">
        <v>32</v>
      </c>
      <c r="C456" s="2">
        <v>4</v>
      </c>
      <c r="D456" s="2" t="s">
        <v>160</v>
      </c>
      <c r="E456" s="2" t="s">
        <v>158</v>
      </c>
      <c r="F456" s="2">
        <v>2</v>
      </c>
      <c r="I456" s="2">
        <v>3.0599999999999999E-2</v>
      </c>
      <c r="J456" s="1">
        <f t="shared" si="1"/>
        <v>1.5299999999999999E-2</v>
      </c>
    </row>
    <row r="457" spans="1:10" x14ac:dyDescent="0.25">
      <c r="A457" s="3">
        <v>44770</v>
      </c>
      <c r="B457" s="2" t="s">
        <v>32</v>
      </c>
      <c r="C457" s="2">
        <v>4</v>
      </c>
      <c r="D457" s="2" t="s">
        <v>160</v>
      </c>
      <c r="E457" s="2" t="s">
        <v>161</v>
      </c>
      <c r="F457" s="2">
        <v>1</v>
      </c>
      <c r="I457" s="2">
        <v>2.4400000000000002E-2</v>
      </c>
      <c r="J457" s="1">
        <f t="shared" si="1"/>
        <v>2.4400000000000002E-2</v>
      </c>
    </row>
    <row r="458" spans="1:10" x14ac:dyDescent="0.25">
      <c r="A458" s="3">
        <v>44770</v>
      </c>
      <c r="B458" s="2" t="s">
        <v>32</v>
      </c>
      <c r="C458" s="2">
        <v>4</v>
      </c>
      <c r="D458" s="2" t="s">
        <v>159</v>
      </c>
      <c r="E458" s="2" t="s">
        <v>158</v>
      </c>
      <c r="F458" s="2">
        <v>4</v>
      </c>
      <c r="I458" s="2">
        <v>1.66E-2</v>
      </c>
      <c r="J458" s="1">
        <f t="shared" si="1"/>
        <v>4.15E-3</v>
      </c>
    </row>
    <row r="459" spans="1:10" x14ac:dyDescent="0.25">
      <c r="A459" s="3">
        <v>44770</v>
      </c>
      <c r="B459" s="2" t="s">
        <v>32</v>
      </c>
      <c r="C459" s="2">
        <v>4</v>
      </c>
      <c r="D459" s="2" t="s">
        <v>155</v>
      </c>
      <c r="E459" s="2" t="s">
        <v>154</v>
      </c>
      <c r="F459" s="2">
        <v>1</v>
      </c>
      <c r="I459" s="2">
        <v>6.3E-3</v>
      </c>
      <c r="J459" s="1">
        <f t="shared" si="1"/>
        <v>6.3E-3</v>
      </c>
    </row>
    <row r="460" spans="1:10" x14ac:dyDescent="0.25">
      <c r="A460" s="3">
        <v>44770</v>
      </c>
      <c r="B460" s="2" t="s">
        <v>32</v>
      </c>
      <c r="C460" s="2">
        <v>4</v>
      </c>
      <c r="D460" s="2" t="s">
        <v>153</v>
      </c>
      <c r="E460" s="2" t="s">
        <v>154</v>
      </c>
      <c r="F460" s="2">
        <v>1</v>
      </c>
      <c r="I460" s="2">
        <v>5.0000000000000001E-4</v>
      </c>
      <c r="J460" s="1">
        <f t="shared" si="1"/>
        <v>5.0000000000000001E-4</v>
      </c>
    </row>
    <row r="461" spans="1:10" x14ac:dyDescent="0.25">
      <c r="A461" s="3">
        <v>44770</v>
      </c>
      <c r="B461" s="2" t="s">
        <v>32</v>
      </c>
      <c r="C461" s="2">
        <v>4</v>
      </c>
      <c r="D461" s="2" t="s">
        <v>169</v>
      </c>
      <c r="E461" s="2" t="s">
        <v>158</v>
      </c>
      <c r="F461" s="2">
        <v>2</v>
      </c>
      <c r="I461" s="2">
        <v>2.5399999999999999E-2</v>
      </c>
      <c r="J461" s="1">
        <f t="shared" si="1"/>
        <v>1.2699999999999999E-2</v>
      </c>
    </row>
    <row r="462" spans="1:10" x14ac:dyDescent="0.25">
      <c r="A462" s="3">
        <v>44770</v>
      </c>
      <c r="B462" s="2" t="s">
        <v>32</v>
      </c>
      <c r="C462" s="2">
        <v>5</v>
      </c>
      <c r="D462" s="2" t="s">
        <v>160</v>
      </c>
      <c r="E462" s="2" t="s">
        <v>158</v>
      </c>
      <c r="F462" s="2">
        <v>1</v>
      </c>
      <c r="I462" s="2">
        <v>7.4000000000000003E-3</v>
      </c>
      <c r="J462" s="1">
        <f t="shared" si="1"/>
        <v>7.4000000000000003E-3</v>
      </c>
    </row>
    <row r="463" spans="1:10" x14ac:dyDescent="0.25">
      <c r="A463" s="3">
        <v>44770</v>
      </c>
      <c r="B463" s="2" t="s">
        <v>32</v>
      </c>
      <c r="C463" s="2">
        <v>5</v>
      </c>
      <c r="D463" s="2" t="s">
        <v>155</v>
      </c>
      <c r="E463" s="2" t="s">
        <v>154</v>
      </c>
      <c r="F463" s="2">
        <v>2</v>
      </c>
      <c r="I463" s="2">
        <v>1.72E-2</v>
      </c>
      <c r="J463" s="1">
        <f t="shared" si="1"/>
        <v>8.6E-3</v>
      </c>
    </row>
    <row r="464" spans="1:10" x14ac:dyDescent="0.25">
      <c r="A464" s="3">
        <v>44770</v>
      </c>
      <c r="B464" s="2" t="s">
        <v>32</v>
      </c>
      <c r="C464" s="2">
        <v>6</v>
      </c>
      <c r="D464" s="2" t="s">
        <v>157</v>
      </c>
      <c r="E464" s="2" t="s">
        <v>158</v>
      </c>
      <c r="F464" s="2">
        <v>3</v>
      </c>
      <c r="I464" s="2">
        <v>2.1999999999999999E-2</v>
      </c>
      <c r="J464" s="1">
        <f t="shared" si="1"/>
        <v>7.3333333333333332E-3</v>
      </c>
    </row>
    <row r="465" spans="1:12" x14ac:dyDescent="0.25">
      <c r="A465" s="3">
        <v>44770</v>
      </c>
      <c r="B465" s="2" t="s">
        <v>32</v>
      </c>
      <c r="C465" s="2">
        <v>6</v>
      </c>
      <c r="D465" s="2" t="s">
        <v>160</v>
      </c>
      <c r="E465" s="2" t="s">
        <v>158</v>
      </c>
      <c r="F465" s="2">
        <v>2</v>
      </c>
      <c r="I465" s="2">
        <v>3.3700000000000001E-2</v>
      </c>
      <c r="J465" s="1">
        <f t="shared" si="1"/>
        <v>1.685E-2</v>
      </c>
    </row>
    <row r="466" spans="1:12" x14ac:dyDescent="0.25">
      <c r="A466" s="3">
        <v>44770</v>
      </c>
      <c r="B466" s="2" t="s">
        <v>32</v>
      </c>
      <c r="C466" s="2">
        <v>6</v>
      </c>
      <c r="D466" s="2" t="s">
        <v>155</v>
      </c>
      <c r="E466" s="2" t="s">
        <v>154</v>
      </c>
      <c r="F466" s="2">
        <v>7</v>
      </c>
      <c r="I466" s="2">
        <v>5.0299999999999997E-2</v>
      </c>
      <c r="J466" s="1">
        <f t="shared" si="1"/>
        <v>7.1857142857142857E-3</v>
      </c>
    </row>
    <row r="467" spans="1:12" x14ac:dyDescent="0.25">
      <c r="A467" s="3">
        <v>44770</v>
      </c>
      <c r="B467" s="2" t="s">
        <v>32</v>
      </c>
      <c r="C467" s="2">
        <v>6</v>
      </c>
      <c r="D467" s="2" t="s">
        <v>163</v>
      </c>
      <c r="E467" s="2" t="s">
        <v>161</v>
      </c>
      <c r="F467" s="2">
        <v>3</v>
      </c>
      <c r="I467" s="2">
        <v>4.3E-3</v>
      </c>
      <c r="J467" s="1">
        <f t="shared" si="1"/>
        <v>1.4333333333333333E-3</v>
      </c>
    </row>
    <row r="468" spans="1:12" x14ac:dyDescent="0.25">
      <c r="A468" s="3">
        <v>44770</v>
      </c>
      <c r="B468" s="2" t="s">
        <v>32</v>
      </c>
      <c r="C468" s="2">
        <v>6</v>
      </c>
      <c r="D468" s="2" t="s">
        <v>159</v>
      </c>
      <c r="E468" s="2" t="s">
        <v>158</v>
      </c>
      <c r="F468" s="2">
        <v>3</v>
      </c>
      <c r="I468" s="2">
        <v>3.3999999999999998E-3</v>
      </c>
      <c r="J468" s="1">
        <f t="shared" si="1"/>
        <v>1.1333333333333332E-3</v>
      </c>
    </row>
    <row r="469" spans="1:12" x14ac:dyDescent="0.25">
      <c r="A469" s="3">
        <v>44770</v>
      </c>
      <c r="B469" s="2" t="s">
        <v>32</v>
      </c>
      <c r="C469" s="2">
        <v>6</v>
      </c>
      <c r="D469" s="2" t="s">
        <v>197</v>
      </c>
      <c r="E469" s="2" t="s">
        <v>154</v>
      </c>
      <c r="F469" s="2">
        <v>1</v>
      </c>
      <c r="J469" s="1">
        <f t="shared" si="1"/>
        <v>0</v>
      </c>
      <c r="L469" s="2" t="s">
        <v>198</v>
      </c>
    </row>
    <row r="470" spans="1:12" x14ac:dyDescent="0.25">
      <c r="A470" s="3">
        <v>44770</v>
      </c>
      <c r="B470" s="2" t="s">
        <v>33</v>
      </c>
      <c r="C470" s="2">
        <v>1</v>
      </c>
      <c r="D470" s="2" t="s">
        <v>160</v>
      </c>
      <c r="E470" s="2" t="s">
        <v>158</v>
      </c>
      <c r="F470" s="2">
        <v>1</v>
      </c>
      <c r="I470" s="2">
        <v>9.5999999999999992E-3</v>
      </c>
      <c r="J470" s="1">
        <f t="shared" si="1"/>
        <v>9.5999999999999992E-3</v>
      </c>
    </row>
    <row r="471" spans="1:12" x14ac:dyDescent="0.25">
      <c r="A471" s="3">
        <v>44770</v>
      </c>
      <c r="B471" s="2" t="s">
        <v>33</v>
      </c>
      <c r="C471" s="2">
        <v>2</v>
      </c>
      <c r="D471" s="2" t="s">
        <v>164</v>
      </c>
      <c r="E471" s="2" t="s">
        <v>158</v>
      </c>
      <c r="F471" s="2">
        <v>4</v>
      </c>
      <c r="I471" s="2">
        <v>1.6500000000000001E-2</v>
      </c>
      <c r="J471" s="1">
        <f t="shared" si="1"/>
        <v>4.1250000000000002E-3</v>
      </c>
    </row>
    <row r="472" spans="1:12" x14ac:dyDescent="0.25">
      <c r="A472" s="3">
        <v>44770</v>
      </c>
      <c r="B472" s="2" t="s">
        <v>33</v>
      </c>
      <c r="C472" s="2">
        <v>2</v>
      </c>
      <c r="D472" s="2" t="s">
        <v>155</v>
      </c>
      <c r="E472" s="2" t="s">
        <v>154</v>
      </c>
      <c r="F472" s="2">
        <v>3</v>
      </c>
      <c r="I472" s="2">
        <v>1.84E-2</v>
      </c>
      <c r="J472" s="1">
        <f t="shared" si="1"/>
        <v>6.1333333333333335E-3</v>
      </c>
    </row>
    <row r="473" spans="1:12" x14ac:dyDescent="0.25">
      <c r="A473" s="3">
        <v>44770</v>
      </c>
      <c r="B473" s="2" t="s">
        <v>33</v>
      </c>
      <c r="C473" s="2">
        <v>2</v>
      </c>
      <c r="D473" s="2" t="s">
        <v>166</v>
      </c>
      <c r="E473" s="2" t="s">
        <v>158</v>
      </c>
      <c r="F473" s="2">
        <v>1</v>
      </c>
      <c r="I473" s="2">
        <v>2.5999999999999999E-3</v>
      </c>
      <c r="J473" s="1">
        <f t="shared" si="1"/>
        <v>2.5999999999999999E-3</v>
      </c>
    </row>
    <row r="474" spans="1:12" x14ac:dyDescent="0.25">
      <c r="A474" s="3">
        <v>44770</v>
      </c>
      <c r="B474" s="2" t="s">
        <v>33</v>
      </c>
      <c r="C474" s="2">
        <v>3</v>
      </c>
      <c r="D474" s="2" t="s">
        <v>160</v>
      </c>
      <c r="E474" s="2" t="s">
        <v>158</v>
      </c>
      <c r="F474" s="2">
        <v>2</v>
      </c>
      <c r="I474" s="2">
        <v>3.2000000000000002E-3</v>
      </c>
      <c r="J474" s="1">
        <f t="shared" si="1"/>
        <v>1.6000000000000001E-3</v>
      </c>
    </row>
    <row r="475" spans="1:12" x14ac:dyDescent="0.25">
      <c r="A475" s="3">
        <v>44770</v>
      </c>
      <c r="B475" s="2" t="s">
        <v>33</v>
      </c>
      <c r="C475" s="2">
        <v>3</v>
      </c>
      <c r="D475" s="2" t="s">
        <v>155</v>
      </c>
      <c r="E475" s="2" t="s">
        <v>154</v>
      </c>
      <c r="F475" s="2">
        <v>4</v>
      </c>
      <c r="I475" s="2">
        <v>4.0800000000000003E-2</v>
      </c>
      <c r="J475" s="1">
        <f t="shared" si="1"/>
        <v>1.0200000000000001E-2</v>
      </c>
    </row>
    <row r="476" spans="1:12" x14ac:dyDescent="0.25">
      <c r="A476" s="3">
        <v>44770</v>
      </c>
      <c r="B476" s="2" t="s">
        <v>33</v>
      </c>
      <c r="C476" s="2">
        <v>3</v>
      </c>
      <c r="D476" s="2" t="s">
        <v>153</v>
      </c>
      <c r="E476" s="2" t="s">
        <v>154</v>
      </c>
      <c r="F476" s="2">
        <v>16</v>
      </c>
      <c r="I476" s="2">
        <v>5.8400000000000001E-2</v>
      </c>
      <c r="J476" s="1">
        <f t="shared" si="1"/>
        <v>3.65E-3</v>
      </c>
    </row>
    <row r="477" spans="1:12" x14ac:dyDescent="0.25">
      <c r="A477" s="3">
        <v>44770</v>
      </c>
      <c r="B477" s="2" t="s">
        <v>33</v>
      </c>
      <c r="C477" s="2">
        <v>3</v>
      </c>
      <c r="D477" s="2" t="s">
        <v>159</v>
      </c>
      <c r="E477" s="2" t="s">
        <v>158</v>
      </c>
      <c r="F477" s="2">
        <v>1</v>
      </c>
      <c r="I477" s="2">
        <v>1.6000000000000001E-3</v>
      </c>
      <c r="J477" s="1">
        <f t="shared" si="1"/>
        <v>1.6000000000000001E-3</v>
      </c>
    </row>
    <row r="478" spans="1:12" x14ac:dyDescent="0.25">
      <c r="A478" s="3">
        <v>44770</v>
      </c>
      <c r="B478" s="2" t="s">
        <v>33</v>
      </c>
      <c r="C478" s="2">
        <v>4</v>
      </c>
      <c r="D478" s="2" t="s">
        <v>155</v>
      </c>
      <c r="E478" s="2" t="s">
        <v>154</v>
      </c>
      <c r="F478" s="2">
        <v>3</v>
      </c>
      <c r="I478" s="2">
        <v>1.14E-2</v>
      </c>
      <c r="J478" s="1">
        <f t="shared" si="1"/>
        <v>3.8E-3</v>
      </c>
    </row>
    <row r="479" spans="1:12" x14ac:dyDescent="0.25">
      <c r="A479" s="3">
        <v>44770</v>
      </c>
      <c r="B479" s="2" t="s">
        <v>33</v>
      </c>
      <c r="C479" s="2">
        <v>4</v>
      </c>
      <c r="D479" s="2" t="s">
        <v>156</v>
      </c>
      <c r="E479" s="2" t="s">
        <v>154</v>
      </c>
      <c r="F479" s="2">
        <v>2</v>
      </c>
      <c r="I479" s="2">
        <v>1.9E-3</v>
      </c>
      <c r="J479" s="1">
        <f t="shared" si="1"/>
        <v>9.5E-4</v>
      </c>
    </row>
    <row r="480" spans="1:12" x14ac:dyDescent="0.25">
      <c r="A480" s="3">
        <v>44770</v>
      </c>
      <c r="B480" s="2" t="s">
        <v>33</v>
      </c>
      <c r="C480" s="2">
        <v>4</v>
      </c>
      <c r="D480" s="2" t="s">
        <v>155</v>
      </c>
      <c r="E480" s="2" t="s">
        <v>168</v>
      </c>
      <c r="F480" s="2">
        <v>8</v>
      </c>
      <c r="I480" s="2">
        <v>5.9999999999999995E-4</v>
      </c>
      <c r="J480" s="1">
        <f t="shared" si="1"/>
        <v>7.4999999999999993E-5</v>
      </c>
    </row>
    <row r="481" spans="1:10" x14ac:dyDescent="0.25">
      <c r="A481" s="3">
        <v>44770</v>
      </c>
      <c r="B481" s="2" t="s">
        <v>33</v>
      </c>
      <c r="C481" s="2">
        <v>5</v>
      </c>
      <c r="D481" s="2" t="s">
        <v>164</v>
      </c>
      <c r="E481" s="2" t="s">
        <v>158</v>
      </c>
      <c r="F481" s="2">
        <v>2</v>
      </c>
      <c r="I481" s="2">
        <v>0.24010000000000001</v>
      </c>
      <c r="J481" s="1">
        <f t="shared" si="1"/>
        <v>0.12005</v>
      </c>
    </row>
    <row r="482" spans="1:10" x14ac:dyDescent="0.25">
      <c r="A482" s="3">
        <v>44770</v>
      </c>
      <c r="B482" s="2" t="s">
        <v>33</v>
      </c>
      <c r="C482" s="2">
        <v>5</v>
      </c>
      <c r="D482" s="2" t="s">
        <v>159</v>
      </c>
      <c r="E482" s="2" t="s">
        <v>158</v>
      </c>
      <c r="F482" s="2">
        <v>1</v>
      </c>
      <c r="I482" s="2">
        <v>1.0999999999999999E-2</v>
      </c>
      <c r="J482" s="1">
        <f t="shared" si="1"/>
        <v>1.0999999999999999E-2</v>
      </c>
    </row>
    <row r="483" spans="1:10" x14ac:dyDescent="0.25">
      <c r="A483" s="3">
        <v>44770</v>
      </c>
      <c r="B483" s="2" t="s">
        <v>33</v>
      </c>
      <c r="C483" s="2">
        <v>5</v>
      </c>
      <c r="D483" s="2" t="s">
        <v>155</v>
      </c>
      <c r="E483" s="2" t="s">
        <v>154</v>
      </c>
      <c r="F483" s="2">
        <v>1</v>
      </c>
      <c r="I483" s="2">
        <v>1.04E-2</v>
      </c>
      <c r="J483" s="1">
        <f t="shared" si="1"/>
        <v>1.04E-2</v>
      </c>
    </row>
    <row r="484" spans="1:10" x14ac:dyDescent="0.25">
      <c r="A484" s="3">
        <v>44770</v>
      </c>
      <c r="B484" s="2" t="s">
        <v>33</v>
      </c>
      <c r="C484" s="2">
        <v>6</v>
      </c>
      <c r="D484" s="2" t="s">
        <v>157</v>
      </c>
      <c r="E484" s="2" t="s">
        <v>161</v>
      </c>
      <c r="F484" s="2">
        <v>1</v>
      </c>
      <c r="I484" s="2">
        <v>6.0199999999999997E-2</v>
      </c>
      <c r="J484" s="1">
        <f t="shared" si="1"/>
        <v>6.0199999999999997E-2</v>
      </c>
    </row>
    <row r="485" spans="1:10" x14ac:dyDescent="0.25">
      <c r="A485" s="3">
        <v>44770</v>
      </c>
      <c r="B485" s="2" t="s">
        <v>33</v>
      </c>
      <c r="C485" s="2">
        <v>6</v>
      </c>
      <c r="D485" s="2" t="s">
        <v>153</v>
      </c>
      <c r="E485" s="2" t="s">
        <v>154</v>
      </c>
      <c r="F485" s="2">
        <v>262</v>
      </c>
      <c r="I485" s="2">
        <v>0.2397</v>
      </c>
      <c r="J485" s="1">
        <f t="shared" si="1"/>
        <v>9.1488549618320611E-4</v>
      </c>
    </row>
    <row r="486" spans="1:10" x14ac:dyDescent="0.25">
      <c r="A486" s="3">
        <v>44770</v>
      </c>
      <c r="B486" s="2" t="s">
        <v>33</v>
      </c>
      <c r="C486" s="2">
        <v>6</v>
      </c>
      <c r="D486" s="2" t="s">
        <v>153</v>
      </c>
      <c r="E486" s="2" t="s">
        <v>158</v>
      </c>
      <c r="F486" s="2">
        <v>63</v>
      </c>
      <c r="I486" s="2">
        <v>5.0500000000000003E-2</v>
      </c>
      <c r="J486" s="1">
        <f t="shared" si="1"/>
        <v>8.0158730158730166E-4</v>
      </c>
    </row>
    <row r="487" spans="1:10" x14ac:dyDescent="0.25">
      <c r="A487" s="3">
        <v>44770</v>
      </c>
      <c r="B487" s="2" t="s">
        <v>33</v>
      </c>
      <c r="C487" s="2">
        <v>6</v>
      </c>
      <c r="D487" s="2" t="s">
        <v>163</v>
      </c>
      <c r="E487" s="2" t="s">
        <v>154</v>
      </c>
      <c r="F487" s="2">
        <v>1</v>
      </c>
      <c r="I487" s="2">
        <v>6.9999999999999999E-4</v>
      </c>
      <c r="J487" s="1">
        <f t="shared" si="1"/>
        <v>6.9999999999999999E-4</v>
      </c>
    </row>
    <row r="488" spans="1:10" x14ac:dyDescent="0.25">
      <c r="B488" s="2" t="s">
        <v>116</v>
      </c>
      <c r="C488" s="2">
        <v>5</v>
      </c>
      <c r="D488" s="2" t="s">
        <v>164</v>
      </c>
      <c r="E488" s="2" t="s">
        <v>161</v>
      </c>
      <c r="F488" s="2">
        <v>1</v>
      </c>
      <c r="I488" s="2">
        <v>1.66E-2</v>
      </c>
      <c r="J488" s="1">
        <f t="shared" si="1"/>
        <v>1.66E-2</v>
      </c>
    </row>
    <row r="489" spans="1:10" x14ac:dyDescent="0.25">
      <c r="B489" s="2" t="s">
        <v>113</v>
      </c>
      <c r="C489" s="2">
        <v>5</v>
      </c>
      <c r="D489" s="2" t="s">
        <v>153</v>
      </c>
      <c r="E489" s="2" t="s">
        <v>154</v>
      </c>
      <c r="F489" s="2">
        <v>3</v>
      </c>
      <c r="I489" s="2">
        <v>1.7999999999999999E-2</v>
      </c>
      <c r="J489" s="1">
        <f t="shared" si="1"/>
        <v>5.9999999999999993E-3</v>
      </c>
    </row>
    <row r="490" spans="1:10" x14ac:dyDescent="0.25">
      <c r="B490" s="2" t="s">
        <v>115</v>
      </c>
      <c r="C490" s="2">
        <v>5</v>
      </c>
      <c r="D490" s="2" t="s">
        <v>157</v>
      </c>
      <c r="E490" s="2" t="s">
        <v>161</v>
      </c>
      <c r="F490" s="2">
        <v>2</v>
      </c>
      <c r="I490" s="2">
        <v>2.0799999999999999E-2</v>
      </c>
      <c r="J490" s="1">
        <f t="shared" si="1"/>
        <v>1.04E-2</v>
      </c>
    </row>
    <row r="491" spans="1:10" x14ac:dyDescent="0.25">
      <c r="B491" s="2" t="s">
        <v>123</v>
      </c>
      <c r="C491" s="2">
        <v>3</v>
      </c>
      <c r="D491" s="2" t="s">
        <v>197</v>
      </c>
      <c r="E491" s="2" t="s">
        <v>161</v>
      </c>
      <c r="F491" s="2">
        <v>1</v>
      </c>
      <c r="I491" s="2">
        <v>9.4100000000000003E-2</v>
      </c>
      <c r="J491" s="1">
        <f t="shared" si="1"/>
        <v>9.4100000000000003E-2</v>
      </c>
    </row>
    <row r="492" spans="1:10" x14ac:dyDescent="0.25">
      <c r="B492" s="2" t="s">
        <v>117</v>
      </c>
      <c r="C492" s="2">
        <v>4</v>
      </c>
      <c r="D492" s="2" t="s">
        <v>160</v>
      </c>
      <c r="E492" s="2" t="s">
        <v>161</v>
      </c>
      <c r="F492" s="2">
        <v>1</v>
      </c>
      <c r="I492" s="2">
        <v>2.3E-3</v>
      </c>
      <c r="J492" s="1">
        <f t="shared" si="1"/>
        <v>2.3E-3</v>
      </c>
    </row>
    <row r="493" spans="1:10" x14ac:dyDescent="0.25">
      <c r="B493" s="2" t="s">
        <v>119</v>
      </c>
      <c r="C493" s="2">
        <v>5</v>
      </c>
      <c r="D493" s="2" t="s">
        <v>199</v>
      </c>
      <c r="E493" s="2" t="s">
        <v>154</v>
      </c>
      <c r="F493" s="2">
        <v>1</v>
      </c>
      <c r="I493" s="2">
        <v>1E-3</v>
      </c>
      <c r="J493" s="1">
        <f t="shared" si="1"/>
        <v>1E-3</v>
      </c>
    </row>
    <row r="494" spans="1:10" x14ac:dyDescent="0.25">
      <c r="B494" s="2" t="s">
        <v>113</v>
      </c>
      <c r="C494" s="2">
        <v>5</v>
      </c>
      <c r="D494" s="2" t="s">
        <v>165</v>
      </c>
      <c r="E494" s="2" t="s">
        <v>154</v>
      </c>
      <c r="F494" s="2">
        <v>1</v>
      </c>
      <c r="I494" s="2">
        <v>6.9999999999999999E-4</v>
      </c>
      <c r="J494" s="1">
        <f t="shared" si="1"/>
        <v>6.9999999999999999E-4</v>
      </c>
    </row>
    <row r="495" spans="1:10" x14ac:dyDescent="0.25">
      <c r="B495" s="2" t="s">
        <v>113</v>
      </c>
      <c r="C495" s="2">
        <v>5</v>
      </c>
      <c r="D495" s="2" t="s">
        <v>160</v>
      </c>
      <c r="E495" s="2" t="s">
        <v>158</v>
      </c>
      <c r="F495" s="2">
        <v>1</v>
      </c>
      <c r="I495" s="2">
        <v>1.0500000000000001E-2</v>
      </c>
      <c r="J495" s="1">
        <f t="shared" si="1"/>
        <v>1.0500000000000001E-2</v>
      </c>
    </row>
    <row r="496" spans="1:10" x14ac:dyDescent="0.25">
      <c r="B496" s="2" t="s">
        <v>127</v>
      </c>
      <c r="C496" s="2">
        <v>6</v>
      </c>
      <c r="D496" s="2" t="s">
        <v>164</v>
      </c>
      <c r="E496" s="2" t="s">
        <v>158</v>
      </c>
      <c r="F496" s="2">
        <v>2</v>
      </c>
      <c r="I496" s="2">
        <v>6.3E-3</v>
      </c>
      <c r="J496" s="1">
        <f t="shared" si="1"/>
        <v>3.15E-3</v>
      </c>
    </row>
    <row r="497" spans="2:10" x14ac:dyDescent="0.25">
      <c r="B497" s="2" t="s">
        <v>127</v>
      </c>
      <c r="C497" s="2">
        <v>6</v>
      </c>
      <c r="D497" s="2" t="s">
        <v>159</v>
      </c>
      <c r="E497" s="2" t="s">
        <v>158</v>
      </c>
      <c r="F497" s="2">
        <v>1</v>
      </c>
      <c r="I497" s="2">
        <v>8.3999999999999995E-3</v>
      </c>
      <c r="J497" s="1">
        <f t="shared" si="1"/>
        <v>8.3999999999999995E-3</v>
      </c>
    </row>
    <row r="498" spans="2:10" x14ac:dyDescent="0.25">
      <c r="B498" s="2" t="s">
        <v>113</v>
      </c>
      <c r="C498" s="2">
        <v>5</v>
      </c>
      <c r="D498" s="2" t="s">
        <v>157</v>
      </c>
      <c r="E498" s="2" t="s">
        <v>158</v>
      </c>
      <c r="F498" s="2">
        <v>3</v>
      </c>
      <c r="I498" s="2">
        <v>0.20899999999999999</v>
      </c>
      <c r="J498" s="1">
        <f t="shared" si="1"/>
        <v>6.9666666666666668E-2</v>
      </c>
    </row>
    <row r="499" spans="2:10" x14ac:dyDescent="0.25">
      <c r="B499" s="2" t="s">
        <v>113</v>
      </c>
      <c r="C499" s="2">
        <v>6</v>
      </c>
      <c r="D499" s="2" t="s">
        <v>159</v>
      </c>
      <c r="E499" s="2" t="s">
        <v>158</v>
      </c>
      <c r="F499" s="2">
        <v>1</v>
      </c>
      <c r="I499" s="2">
        <v>1.9599999999999999E-2</v>
      </c>
      <c r="J499" s="1">
        <f t="shared" si="1"/>
        <v>1.9599999999999999E-2</v>
      </c>
    </row>
    <row r="500" spans="2:10" x14ac:dyDescent="0.25">
      <c r="B500" s="2" t="s">
        <v>113</v>
      </c>
      <c r="C500" s="2">
        <v>6</v>
      </c>
      <c r="D500" s="2" t="s">
        <v>200</v>
      </c>
      <c r="E500" s="2" t="s">
        <v>154</v>
      </c>
      <c r="F500" s="2">
        <v>1</v>
      </c>
      <c r="I500" s="2">
        <v>2.9999999999999997E-4</v>
      </c>
      <c r="J500" s="1">
        <f t="shared" si="1"/>
        <v>2.9999999999999997E-4</v>
      </c>
    </row>
    <row r="501" spans="2:10" x14ac:dyDescent="0.25">
      <c r="B501" s="2" t="s">
        <v>113</v>
      </c>
      <c r="C501" s="2">
        <v>5</v>
      </c>
      <c r="D501" s="2" t="s">
        <v>163</v>
      </c>
      <c r="E501" s="2" t="s">
        <v>158</v>
      </c>
      <c r="F501" s="2">
        <v>1</v>
      </c>
      <c r="I501" s="2">
        <v>1.1000000000000001E-3</v>
      </c>
      <c r="J501" s="1">
        <f t="shared" si="1"/>
        <v>1.1000000000000001E-3</v>
      </c>
    </row>
    <row r="502" spans="2:10" x14ac:dyDescent="0.25">
      <c r="B502" s="2" t="s">
        <v>113</v>
      </c>
      <c r="C502" s="2">
        <v>5</v>
      </c>
      <c r="D502" s="2" t="s">
        <v>159</v>
      </c>
      <c r="E502" s="2" t="s">
        <v>158</v>
      </c>
      <c r="F502" s="2">
        <v>1</v>
      </c>
      <c r="I502" s="2">
        <v>2E-3</v>
      </c>
      <c r="J502" s="1">
        <f t="shared" si="1"/>
        <v>2E-3</v>
      </c>
    </row>
    <row r="503" spans="2:10" x14ac:dyDescent="0.25">
      <c r="B503" s="2" t="s">
        <v>130</v>
      </c>
      <c r="C503" s="2">
        <v>5</v>
      </c>
      <c r="D503" s="2" t="s">
        <v>159</v>
      </c>
      <c r="E503" s="2" t="s">
        <v>161</v>
      </c>
      <c r="F503" s="2">
        <v>1</v>
      </c>
      <c r="I503" s="2">
        <v>2.5000000000000001E-3</v>
      </c>
      <c r="J503" s="1">
        <f t="shared" si="1"/>
        <v>2.5000000000000001E-3</v>
      </c>
    </row>
    <row r="504" spans="2:10" x14ac:dyDescent="0.25">
      <c r="B504" s="2" t="s">
        <v>121</v>
      </c>
      <c r="C504" s="2">
        <v>4</v>
      </c>
      <c r="D504" s="2" t="s">
        <v>163</v>
      </c>
      <c r="E504" s="2" t="s">
        <v>158</v>
      </c>
      <c r="F504" s="2">
        <v>1</v>
      </c>
      <c r="I504" s="2">
        <v>4.0000000000000001E-3</v>
      </c>
      <c r="J504" s="1">
        <f t="shared" si="1"/>
        <v>4.0000000000000001E-3</v>
      </c>
    </row>
    <row r="505" spans="2:10" x14ac:dyDescent="0.25">
      <c r="B505" s="2" t="s">
        <v>120</v>
      </c>
      <c r="C505" s="2">
        <v>1</v>
      </c>
      <c r="D505" s="2" t="s">
        <v>157</v>
      </c>
      <c r="E505" s="2" t="s">
        <v>158</v>
      </c>
      <c r="F505" s="2">
        <v>1</v>
      </c>
      <c r="I505" s="2">
        <v>5.5999999999999999E-3</v>
      </c>
      <c r="J505" s="1">
        <f t="shared" si="1"/>
        <v>5.5999999999999999E-3</v>
      </c>
    </row>
    <row r="506" spans="2:10" x14ac:dyDescent="0.25">
      <c r="B506" s="2" t="s">
        <v>112</v>
      </c>
      <c r="C506" s="2">
        <v>6</v>
      </c>
      <c r="D506" s="2" t="s">
        <v>163</v>
      </c>
      <c r="E506" s="2" t="s">
        <v>161</v>
      </c>
      <c r="F506" s="2">
        <v>1</v>
      </c>
      <c r="I506" s="2">
        <v>8.9999999999999998E-4</v>
      </c>
      <c r="J506" s="1">
        <f t="shared" si="1"/>
        <v>8.9999999999999998E-4</v>
      </c>
    </row>
    <row r="507" spans="2:10" x14ac:dyDescent="0.25">
      <c r="B507" s="2" t="s">
        <v>13</v>
      </c>
      <c r="C507" s="2">
        <v>4</v>
      </c>
      <c r="D507" s="2" t="s">
        <v>163</v>
      </c>
      <c r="E507" s="2" t="s">
        <v>161</v>
      </c>
      <c r="F507" s="2">
        <v>1</v>
      </c>
      <c r="I507" s="2">
        <v>3.3099999999999997E-2</v>
      </c>
      <c r="J507" s="1">
        <f t="shared" si="1"/>
        <v>3.3099999999999997E-2</v>
      </c>
    </row>
    <row r="508" spans="2:10" x14ac:dyDescent="0.25">
      <c r="B508" s="2" t="s">
        <v>33</v>
      </c>
      <c r="C508" s="2">
        <v>6</v>
      </c>
      <c r="D508" s="2" t="s">
        <v>201</v>
      </c>
      <c r="E508" s="2" t="s">
        <v>154</v>
      </c>
      <c r="F508" s="2">
        <v>1</v>
      </c>
      <c r="I508" s="2">
        <v>3.3E-3</v>
      </c>
      <c r="J508" s="1">
        <f t="shared" si="1"/>
        <v>3.3E-3</v>
      </c>
    </row>
    <row r="509" spans="2:10" x14ac:dyDescent="0.25">
      <c r="B509" s="2" t="s">
        <v>22</v>
      </c>
      <c r="C509" s="2">
        <v>6</v>
      </c>
      <c r="D509" s="2" t="s">
        <v>163</v>
      </c>
      <c r="E509" s="2" t="s">
        <v>161</v>
      </c>
      <c r="F509" s="2">
        <v>1</v>
      </c>
      <c r="I509" s="2">
        <v>8.0999999999999996E-3</v>
      </c>
      <c r="J509" s="1">
        <f t="shared" si="1"/>
        <v>8.0999999999999996E-3</v>
      </c>
    </row>
    <row r="510" spans="2:10" x14ac:dyDescent="0.25">
      <c r="B510" s="2" t="s">
        <v>21</v>
      </c>
      <c r="C510" s="2">
        <v>4</v>
      </c>
      <c r="D510" s="2" t="s">
        <v>164</v>
      </c>
      <c r="E510" s="2" t="s">
        <v>158</v>
      </c>
      <c r="F510" s="2">
        <v>1</v>
      </c>
      <c r="I510" s="2">
        <v>1.0699999999999999E-2</v>
      </c>
      <c r="J510" s="1">
        <f t="shared" si="1"/>
        <v>1.0699999999999999E-2</v>
      </c>
    </row>
    <row r="511" spans="2:10" x14ac:dyDescent="0.25">
      <c r="B511" s="2" t="s">
        <v>14</v>
      </c>
      <c r="C511" s="2">
        <v>6</v>
      </c>
      <c r="D511" s="2" t="s">
        <v>163</v>
      </c>
      <c r="E511" s="2" t="s">
        <v>158</v>
      </c>
      <c r="F511" s="2">
        <v>1</v>
      </c>
      <c r="I511" s="2">
        <v>1.24E-2</v>
      </c>
      <c r="J511" s="1">
        <f t="shared" si="1"/>
        <v>1.24E-2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05"/>
  <sheetViews>
    <sheetView topLeftCell="A97" workbookViewId="0">
      <selection activeCell="G121" sqref="G121"/>
    </sheetView>
  </sheetViews>
  <sheetFormatPr defaultColWidth="14.42578125" defaultRowHeight="15" customHeight="1" x14ac:dyDescent="0.25"/>
  <sheetData>
    <row r="1" spans="1:7" x14ac:dyDescent="0.25">
      <c r="A1" s="2" t="s">
        <v>0</v>
      </c>
      <c r="B1" s="2" t="s">
        <v>1</v>
      </c>
      <c r="C1" s="2" t="s">
        <v>202</v>
      </c>
      <c r="D1" s="2" t="s">
        <v>145</v>
      </c>
      <c r="E1" s="2" t="s">
        <v>147</v>
      </c>
      <c r="F1" s="2" t="s">
        <v>203</v>
      </c>
      <c r="G1" s="2" t="s">
        <v>90</v>
      </c>
    </row>
    <row r="2" spans="1:7" x14ac:dyDescent="0.25">
      <c r="B2" s="2" t="s">
        <v>10</v>
      </c>
      <c r="C2" s="2">
        <v>1</v>
      </c>
      <c r="D2" s="2" t="s">
        <v>204</v>
      </c>
      <c r="E2" s="2">
        <v>2</v>
      </c>
      <c r="F2" s="2">
        <v>0.1827</v>
      </c>
    </row>
    <row r="3" spans="1:7" x14ac:dyDescent="0.25">
      <c r="B3" s="2" t="s">
        <v>16</v>
      </c>
      <c r="C3" s="2">
        <v>6</v>
      </c>
      <c r="D3" s="2" t="s">
        <v>204</v>
      </c>
      <c r="E3" s="2">
        <v>5</v>
      </c>
      <c r="F3" s="2">
        <v>0.20430000000000001</v>
      </c>
    </row>
    <row r="4" spans="1:7" x14ac:dyDescent="0.25">
      <c r="B4" s="2" t="s">
        <v>16</v>
      </c>
      <c r="C4" s="2">
        <v>6</v>
      </c>
      <c r="D4" s="2" t="s">
        <v>205</v>
      </c>
      <c r="E4" s="2">
        <v>5</v>
      </c>
      <c r="F4" s="2">
        <v>0.1004</v>
      </c>
    </row>
    <row r="5" spans="1:7" x14ac:dyDescent="0.25">
      <c r="B5" s="2" t="s">
        <v>16</v>
      </c>
      <c r="C5" s="2">
        <v>4</v>
      </c>
      <c r="D5" s="2" t="s">
        <v>205</v>
      </c>
      <c r="E5" s="2">
        <v>1</v>
      </c>
      <c r="F5" s="2">
        <v>3.5400000000000001E-2</v>
      </c>
    </row>
    <row r="6" spans="1:7" x14ac:dyDescent="0.25">
      <c r="B6" s="2" t="s">
        <v>16</v>
      </c>
      <c r="C6" s="2">
        <v>2</v>
      </c>
      <c r="D6" s="2" t="s">
        <v>204</v>
      </c>
      <c r="E6" s="2">
        <v>2</v>
      </c>
      <c r="F6" s="2">
        <v>0.16600000000000001</v>
      </c>
    </row>
    <row r="7" spans="1:7" x14ac:dyDescent="0.25">
      <c r="B7" s="2" t="s">
        <v>16</v>
      </c>
      <c r="C7" s="2">
        <v>2</v>
      </c>
      <c r="D7" s="2" t="s">
        <v>205</v>
      </c>
      <c r="E7" s="2">
        <v>5</v>
      </c>
      <c r="F7" s="2">
        <v>0.115</v>
      </c>
    </row>
    <row r="8" spans="1:7" x14ac:dyDescent="0.25">
      <c r="B8" s="2" t="s">
        <v>13</v>
      </c>
      <c r="C8" s="2">
        <v>4</v>
      </c>
      <c r="D8" s="2" t="s">
        <v>204</v>
      </c>
      <c r="E8" s="2">
        <v>4</v>
      </c>
      <c r="F8" s="2">
        <v>0.23250000000000001</v>
      </c>
    </row>
    <row r="9" spans="1:7" x14ac:dyDescent="0.25">
      <c r="B9" s="2" t="s">
        <v>13</v>
      </c>
      <c r="C9" s="2">
        <v>4</v>
      </c>
      <c r="D9" s="2" t="s">
        <v>205</v>
      </c>
      <c r="E9" s="2">
        <v>1</v>
      </c>
      <c r="F9" s="2">
        <v>1.12E-2</v>
      </c>
    </row>
    <row r="10" spans="1:7" x14ac:dyDescent="0.25">
      <c r="B10" s="2" t="s">
        <v>16</v>
      </c>
      <c r="C10" s="2">
        <v>5</v>
      </c>
      <c r="D10" s="2" t="s">
        <v>204</v>
      </c>
      <c r="E10" s="2">
        <v>1</v>
      </c>
      <c r="F10" s="2">
        <v>0.29749999999999999</v>
      </c>
    </row>
    <row r="11" spans="1:7" x14ac:dyDescent="0.25">
      <c r="B11" s="2" t="s">
        <v>16</v>
      </c>
      <c r="C11" s="2">
        <v>5</v>
      </c>
      <c r="D11" s="2" t="s">
        <v>205</v>
      </c>
      <c r="E11" s="2">
        <v>6</v>
      </c>
      <c r="F11" s="2">
        <v>9.8900000000000002E-2</v>
      </c>
    </row>
    <row r="12" spans="1:7" x14ac:dyDescent="0.25">
      <c r="B12" s="2" t="s">
        <v>16</v>
      </c>
      <c r="C12" s="2">
        <v>5</v>
      </c>
      <c r="D12" s="2" t="s">
        <v>206</v>
      </c>
      <c r="E12" s="2">
        <v>1</v>
      </c>
      <c r="F12" s="2">
        <v>3.3E-3</v>
      </c>
    </row>
    <row r="13" spans="1:7" x14ac:dyDescent="0.25">
      <c r="B13" s="2" t="s">
        <v>17</v>
      </c>
      <c r="C13" s="2">
        <v>3</v>
      </c>
      <c r="D13" s="2" t="s">
        <v>204</v>
      </c>
      <c r="E13" s="2">
        <v>1</v>
      </c>
      <c r="F13" s="2">
        <v>0.18210000000000001</v>
      </c>
    </row>
    <row r="14" spans="1:7" x14ac:dyDescent="0.25">
      <c r="B14" s="2" t="s">
        <v>17</v>
      </c>
      <c r="C14" s="2">
        <v>4</v>
      </c>
      <c r="D14" s="2" t="s">
        <v>207</v>
      </c>
      <c r="E14" s="2">
        <v>1</v>
      </c>
      <c r="F14" s="2">
        <v>1.41E-2</v>
      </c>
    </row>
    <row r="15" spans="1:7" x14ac:dyDescent="0.25">
      <c r="B15" s="2" t="s">
        <v>13</v>
      </c>
      <c r="C15" s="2">
        <v>3</v>
      </c>
      <c r="D15" s="2" t="s">
        <v>204</v>
      </c>
      <c r="E15" s="2">
        <v>2</v>
      </c>
      <c r="F15" s="2">
        <v>0.1216</v>
      </c>
    </row>
    <row r="16" spans="1:7" x14ac:dyDescent="0.25">
      <c r="B16" s="2" t="s">
        <v>13</v>
      </c>
      <c r="C16" s="2">
        <v>2</v>
      </c>
      <c r="D16" s="2" t="s">
        <v>206</v>
      </c>
      <c r="E16" s="2">
        <v>1</v>
      </c>
      <c r="F16" s="2">
        <v>1.3899999999999999E-2</v>
      </c>
    </row>
    <row r="17" spans="2:6" x14ac:dyDescent="0.25">
      <c r="B17" s="2" t="s">
        <v>17</v>
      </c>
      <c r="C17" s="2">
        <v>2</v>
      </c>
      <c r="D17" s="2" t="s">
        <v>204</v>
      </c>
      <c r="E17" s="2">
        <v>1</v>
      </c>
      <c r="F17" s="2">
        <v>0.13289999999999999</v>
      </c>
    </row>
    <row r="18" spans="2:6" x14ac:dyDescent="0.25">
      <c r="B18" s="2" t="s">
        <v>26</v>
      </c>
      <c r="C18" s="2">
        <v>1</v>
      </c>
      <c r="D18" s="2" t="s">
        <v>205</v>
      </c>
      <c r="E18" s="2">
        <v>1</v>
      </c>
      <c r="F18" s="2">
        <v>4.2299999999999997E-2</v>
      </c>
    </row>
    <row r="19" spans="2:6" x14ac:dyDescent="0.25">
      <c r="B19" s="2" t="s">
        <v>26</v>
      </c>
      <c r="C19" s="2">
        <v>1</v>
      </c>
      <c r="D19" s="2" t="s">
        <v>204</v>
      </c>
      <c r="E19" s="2">
        <v>2</v>
      </c>
      <c r="F19" s="2">
        <v>8.2799999999999999E-2</v>
      </c>
    </row>
    <row r="20" spans="2:6" x14ac:dyDescent="0.25">
      <c r="B20" s="2" t="s">
        <v>33</v>
      </c>
      <c r="C20" s="2">
        <v>6</v>
      </c>
      <c r="D20" s="2" t="s">
        <v>204</v>
      </c>
      <c r="E20" s="2">
        <v>4</v>
      </c>
      <c r="F20" s="2">
        <v>0.2107</v>
      </c>
    </row>
    <row r="21" spans="2:6" x14ac:dyDescent="0.25">
      <c r="B21" s="2" t="s">
        <v>33</v>
      </c>
      <c r="C21" s="2">
        <v>6</v>
      </c>
      <c r="D21" s="2" t="s">
        <v>205</v>
      </c>
      <c r="E21" s="2">
        <v>10</v>
      </c>
      <c r="F21" s="2">
        <v>0.1855</v>
      </c>
    </row>
    <row r="22" spans="2:6" x14ac:dyDescent="0.25">
      <c r="B22" s="2" t="s">
        <v>26</v>
      </c>
      <c r="C22" s="2">
        <v>2</v>
      </c>
      <c r="D22" s="2" t="s">
        <v>204</v>
      </c>
      <c r="E22" s="2">
        <v>1</v>
      </c>
      <c r="F22" s="2">
        <v>0.1928</v>
      </c>
    </row>
    <row r="23" spans="2:6" x14ac:dyDescent="0.25">
      <c r="B23" s="2" t="s">
        <v>10</v>
      </c>
      <c r="C23" s="2">
        <v>6</v>
      </c>
      <c r="D23" s="2" t="s">
        <v>204</v>
      </c>
      <c r="E23" s="2">
        <v>1</v>
      </c>
      <c r="F23" s="2">
        <v>4.1799999999999997E-2</v>
      </c>
    </row>
    <row r="24" spans="2:6" x14ac:dyDescent="0.25">
      <c r="B24" s="2" t="s">
        <v>12</v>
      </c>
      <c r="C24" s="2">
        <v>5</v>
      </c>
      <c r="D24" s="2" t="s">
        <v>206</v>
      </c>
      <c r="E24" s="2">
        <v>3</v>
      </c>
      <c r="F24" s="2">
        <v>1.06E-2</v>
      </c>
    </row>
    <row r="25" spans="2:6" x14ac:dyDescent="0.25">
      <c r="B25" s="2" t="s">
        <v>12</v>
      </c>
      <c r="C25" s="2">
        <v>5</v>
      </c>
      <c r="D25" s="2" t="s">
        <v>204</v>
      </c>
      <c r="E25" s="2">
        <v>1</v>
      </c>
      <c r="F25" s="2">
        <v>0.18410000000000001</v>
      </c>
    </row>
    <row r="26" spans="2:6" x14ac:dyDescent="0.25">
      <c r="B26" s="2" t="s">
        <v>13</v>
      </c>
      <c r="C26" s="2">
        <v>1</v>
      </c>
      <c r="D26" s="2" t="s">
        <v>204</v>
      </c>
      <c r="E26" s="2">
        <v>2</v>
      </c>
      <c r="F26" s="2">
        <v>0.22170000000000001</v>
      </c>
    </row>
    <row r="27" spans="2:6" x14ac:dyDescent="0.25">
      <c r="B27" s="2" t="s">
        <v>15</v>
      </c>
      <c r="C27" s="2">
        <v>3</v>
      </c>
      <c r="D27" s="2" t="s">
        <v>204</v>
      </c>
      <c r="E27" s="2">
        <v>7</v>
      </c>
      <c r="F27" s="2">
        <v>0.91310000000000002</v>
      </c>
    </row>
    <row r="28" spans="2:6" x14ac:dyDescent="0.25">
      <c r="B28" s="2" t="s">
        <v>13</v>
      </c>
      <c r="C28" s="2">
        <v>5</v>
      </c>
      <c r="D28" s="2" t="s">
        <v>204</v>
      </c>
      <c r="E28" s="2">
        <v>1</v>
      </c>
      <c r="F28" s="2">
        <v>0.1095</v>
      </c>
    </row>
    <row r="29" spans="2:6" x14ac:dyDescent="0.25">
      <c r="B29" s="2" t="s">
        <v>13</v>
      </c>
      <c r="C29" s="2">
        <v>5</v>
      </c>
      <c r="D29" s="2" t="s">
        <v>205</v>
      </c>
      <c r="E29" s="2">
        <v>1</v>
      </c>
      <c r="F29" s="2">
        <v>6.3899999999999998E-2</v>
      </c>
    </row>
    <row r="30" spans="2:6" x14ac:dyDescent="0.25">
      <c r="B30" s="2" t="s">
        <v>13</v>
      </c>
      <c r="C30" s="2">
        <v>5</v>
      </c>
      <c r="D30" s="2" t="s">
        <v>206</v>
      </c>
      <c r="E30" s="2">
        <v>1</v>
      </c>
      <c r="F30" s="2">
        <v>4.1000000000000003E-3</v>
      </c>
    </row>
    <row r="31" spans="2:6" x14ac:dyDescent="0.25">
      <c r="B31" s="2" t="s">
        <v>8</v>
      </c>
      <c r="C31" s="2">
        <v>3</v>
      </c>
      <c r="D31" s="2" t="s">
        <v>204</v>
      </c>
      <c r="E31" s="2">
        <v>10</v>
      </c>
      <c r="F31" s="2">
        <v>0.23430000000000001</v>
      </c>
    </row>
    <row r="32" spans="2:6" x14ac:dyDescent="0.25">
      <c r="B32" s="2" t="s">
        <v>8</v>
      </c>
      <c r="C32" s="2">
        <v>3</v>
      </c>
      <c r="D32" s="2" t="s">
        <v>205</v>
      </c>
      <c r="E32" s="2">
        <v>24</v>
      </c>
      <c r="F32" s="2">
        <v>1.4337</v>
      </c>
    </row>
    <row r="33" spans="2:6" x14ac:dyDescent="0.25">
      <c r="B33" s="2" t="s">
        <v>14</v>
      </c>
      <c r="C33" s="2">
        <v>5</v>
      </c>
      <c r="D33" s="2" t="s">
        <v>204</v>
      </c>
      <c r="E33" s="2">
        <v>1</v>
      </c>
      <c r="F33" s="2">
        <v>9.1000000000000004E-3</v>
      </c>
    </row>
    <row r="34" spans="2:6" x14ac:dyDescent="0.25">
      <c r="B34" s="2" t="s">
        <v>33</v>
      </c>
      <c r="C34" s="2">
        <v>3</v>
      </c>
      <c r="D34" s="2" t="s">
        <v>205</v>
      </c>
      <c r="E34" s="2">
        <v>1</v>
      </c>
      <c r="F34" s="2">
        <v>7.1400000000000005E-2</v>
      </c>
    </row>
    <row r="35" spans="2:6" x14ac:dyDescent="0.25">
      <c r="B35" s="2" t="s">
        <v>11</v>
      </c>
      <c r="C35" s="2">
        <v>4</v>
      </c>
      <c r="D35" s="2" t="s">
        <v>204</v>
      </c>
      <c r="E35" s="2">
        <v>1</v>
      </c>
      <c r="F35" s="2">
        <v>0.26979999999999998</v>
      </c>
    </row>
    <row r="36" spans="2:6" x14ac:dyDescent="0.25">
      <c r="B36" s="2" t="s">
        <v>13</v>
      </c>
      <c r="C36" s="2">
        <v>6</v>
      </c>
      <c r="D36" s="2" t="s">
        <v>204</v>
      </c>
      <c r="E36" s="2">
        <v>3</v>
      </c>
      <c r="F36" s="2">
        <v>0.30009999999999998</v>
      </c>
    </row>
    <row r="37" spans="2:6" x14ac:dyDescent="0.25">
      <c r="B37" s="2" t="s">
        <v>13</v>
      </c>
      <c r="C37" s="2">
        <v>6</v>
      </c>
      <c r="D37" s="2" t="s">
        <v>205</v>
      </c>
      <c r="E37" s="2">
        <v>4</v>
      </c>
      <c r="F37" s="2">
        <v>9.7100000000000006E-2</v>
      </c>
    </row>
    <row r="38" spans="2:6" x14ac:dyDescent="0.25">
      <c r="B38" s="2" t="s">
        <v>9</v>
      </c>
      <c r="C38" s="2">
        <v>4</v>
      </c>
      <c r="D38" s="2" t="s">
        <v>204</v>
      </c>
      <c r="E38" s="2">
        <v>2</v>
      </c>
      <c r="F38" s="2">
        <v>7.1999999999999995E-2</v>
      </c>
    </row>
    <row r="39" spans="2:6" x14ac:dyDescent="0.25">
      <c r="B39" s="2" t="s">
        <v>9</v>
      </c>
      <c r="C39" s="2">
        <v>4</v>
      </c>
      <c r="D39" s="2" t="s">
        <v>205</v>
      </c>
      <c r="E39" s="2">
        <v>3</v>
      </c>
      <c r="F39" s="2">
        <v>5.9900000000000002E-2</v>
      </c>
    </row>
    <row r="40" spans="2:6" x14ac:dyDescent="0.25">
      <c r="B40" s="2" t="s">
        <v>9</v>
      </c>
      <c r="C40" s="2">
        <v>3</v>
      </c>
      <c r="D40" s="2" t="s">
        <v>204</v>
      </c>
      <c r="E40" s="2">
        <v>7</v>
      </c>
      <c r="F40" s="2">
        <v>0.37830000000000003</v>
      </c>
    </row>
    <row r="41" spans="2:6" x14ac:dyDescent="0.25">
      <c r="B41" s="2" t="s">
        <v>9</v>
      </c>
      <c r="C41" s="2">
        <v>3</v>
      </c>
      <c r="D41" s="2" t="s">
        <v>205</v>
      </c>
      <c r="E41" s="2">
        <v>1</v>
      </c>
      <c r="F41" s="2">
        <v>8.3000000000000001E-3</v>
      </c>
    </row>
    <row r="42" spans="2:6" x14ac:dyDescent="0.25">
      <c r="B42" s="2" t="s">
        <v>11</v>
      </c>
      <c r="C42" s="2">
        <v>6</v>
      </c>
      <c r="D42" s="2" t="s">
        <v>204</v>
      </c>
      <c r="E42" s="2">
        <v>1</v>
      </c>
      <c r="F42" s="2">
        <v>0.27750000000000002</v>
      </c>
    </row>
    <row r="43" spans="2:6" x14ac:dyDescent="0.25">
      <c r="B43" s="2" t="s">
        <v>11</v>
      </c>
      <c r="C43" s="2">
        <v>6</v>
      </c>
      <c r="D43" s="2" t="s">
        <v>205</v>
      </c>
      <c r="E43" s="2">
        <v>1</v>
      </c>
      <c r="F43" s="2">
        <v>4.9500000000000002E-2</v>
      </c>
    </row>
    <row r="44" spans="2:6" x14ac:dyDescent="0.25">
      <c r="B44" s="2" t="s">
        <v>26</v>
      </c>
      <c r="C44" s="2">
        <v>5</v>
      </c>
      <c r="D44" s="2" t="s">
        <v>204</v>
      </c>
      <c r="E44" s="2">
        <v>3</v>
      </c>
      <c r="F44" s="2">
        <v>0.34189999999999998</v>
      </c>
    </row>
    <row r="45" spans="2:6" x14ac:dyDescent="0.25">
      <c r="B45" s="2" t="s">
        <v>26</v>
      </c>
      <c r="C45" s="2">
        <v>5</v>
      </c>
      <c r="D45" s="2" t="s">
        <v>205</v>
      </c>
      <c r="E45" s="2">
        <v>2</v>
      </c>
      <c r="F45" s="2">
        <v>3.8199999999999998E-2</v>
      </c>
    </row>
    <row r="46" spans="2:6" x14ac:dyDescent="0.25">
      <c r="B46" s="2" t="s">
        <v>15</v>
      </c>
      <c r="C46" s="2">
        <v>1</v>
      </c>
      <c r="D46" s="2" t="s">
        <v>204</v>
      </c>
      <c r="E46" s="2">
        <v>1</v>
      </c>
      <c r="F46" s="2">
        <v>0.1258</v>
      </c>
    </row>
    <row r="47" spans="2:6" x14ac:dyDescent="0.25">
      <c r="B47" s="2" t="s">
        <v>12</v>
      </c>
      <c r="C47" s="2">
        <v>4</v>
      </c>
      <c r="D47" s="2" t="s">
        <v>205</v>
      </c>
      <c r="E47" s="2">
        <v>8</v>
      </c>
      <c r="F47" s="2">
        <v>0.1686</v>
      </c>
    </row>
    <row r="48" spans="2:6" x14ac:dyDescent="0.25">
      <c r="B48" s="2" t="s">
        <v>11</v>
      </c>
      <c r="C48" s="2">
        <v>5</v>
      </c>
      <c r="D48" s="2" t="s">
        <v>204</v>
      </c>
      <c r="E48" s="2">
        <v>1</v>
      </c>
      <c r="F48" s="2">
        <v>3.5200000000000002E-2</v>
      </c>
    </row>
    <row r="49" spans="2:6" x14ac:dyDescent="0.25">
      <c r="B49" s="2" t="s">
        <v>18</v>
      </c>
      <c r="C49" s="2">
        <v>3</v>
      </c>
      <c r="D49" s="2" t="s">
        <v>204</v>
      </c>
      <c r="E49" s="2">
        <v>6</v>
      </c>
      <c r="F49" s="2">
        <v>0.4052</v>
      </c>
    </row>
    <row r="50" spans="2:6" x14ac:dyDescent="0.25">
      <c r="B50" s="2" t="s">
        <v>18</v>
      </c>
      <c r="C50" s="2">
        <v>3</v>
      </c>
      <c r="D50" s="2" t="s">
        <v>205</v>
      </c>
      <c r="E50" s="2">
        <v>16</v>
      </c>
      <c r="F50" s="2">
        <v>0.6845</v>
      </c>
    </row>
    <row r="51" spans="2:6" x14ac:dyDescent="0.25">
      <c r="B51" s="2" t="s">
        <v>17</v>
      </c>
      <c r="C51" s="2">
        <v>6</v>
      </c>
      <c r="D51" s="2" t="s">
        <v>204</v>
      </c>
      <c r="E51" s="2">
        <v>1</v>
      </c>
      <c r="F51" s="2">
        <v>7.6E-3</v>
      </c>
    </row>
    <row r="52" spans="2:6" x14ac:dyDescent="0.25">
      <c r="B52" s="2" t="s">
        <v>10</v>
      </c>
      <c r="C52" s="2">
        <v>4</v>
      </c>
      <c r="D52" s="2" t="s">
        <v>205</v>
      </c>
      <c r="E52" s="2">
        <v>1</v>
      </c>
      <c r="F52" s="2">
        <v>2.4E-2</v>
      </c>
    </row>
    <row r="53" spans="2:6" x14ac:dyDescent="0.25">
      <c r="B53" s="2" t="s">
        <v>33</v>
      </c>
      <c r="C53" s="2">
        <v>5</v>
      </c>
      <c r="D53" s="2" t="s">
        <v>204</v>
      </c>
      <c r="E53" s="2">
        <v>4</v>
      </c>
      <c r="F53" s="2">
        <v>0.3543</v>
      </c>
    </row>
    <row r="54" spans="2:6" x14ac:dyDescent="0.25">
      <c r="B54" s="2" t="s">
        <v>11</v>
      </c>
      <c r="C54" s="2">
        <v>1</v>
      </c>
      <c r="D54" s="2" t="s">
        <v>204</v>
      </c>
      <c r="E54" s="2">
        <v>6</v>
      </c>
      <c r="F54" s="2">
        <v>0.61240000000000006</v>
      </c>
    </row>
    <row r="55" spans="2:6" x14ac:dyDescent="0.25">
      <c r="B55" s="2" t="s">
        <v>11</v>
      </c>
      <c r="C55" s="2">
        <v>1</v>
      </c>
      <c r="D55" s="2" t="s">
        <v>205</v>
      </c>
      <c r="E55" s="2">
        <v>8</v>
      </c>
      <c r="F55" s="2">
        <v>0.26300000000000001</v>
      </c>
    </row>
    <row r="56" spans="2:6" x14ac:dyDescent="0.25">
      <c r="B56" s="2" t="s">
        <v>11</v>
      </c>
      <c r="C56" s="2">
        <v>3</v>
      </c>
      <c r="D56" s="2" t="s">
        <v>204</v>
      </c>
      <c r="E56" s="2">
        <v>3</v>
      </c>
      <c r="F56" s="2">
        <v>0.22120000000000001</v>
      </c>
    </row>
    <row r="57" spans="2:6" x14ac:dyDescent="0.25">
      <c r="B57" s="2" t="s">
        <v>11</v>
      </c>
      <c r="C57" s="2">
        <v>3</v>
      </c>
      <c r="D57" s="2" t="s">
        <v>205</v>
      </c>
      <c r="E57" s="2">
        <v>3</v>
      </c>
      <c r="F57" s="2">
        <v>3.5000000000000003E-2</v>
      </c>
    </row>
    <row r="58" spans="2:6" x14ac:dyDescent="0.25">
      <c r="B58" s="2" t="s">
        <v>10</v>
      </c>
      <c r="C58" s="2">
        <v>5</v>
      </c>
      <c r="D58" s="2" t="s">
        <v>204</v>
      </c>
      <c r="E58" s="2">
        <v>1</v>
      </c>
      <c r="F58" s="2">
        <v>9.5699999999999993E-2</v>
      </c>
    </row>
    <row r="59" spans="2:6" x14ac:dyDescent="0.25">
      <c r="B59" s="2" t="s">
        <v>10</v>
      </c>
      <c r="C59" s="2">
        <v>5</v>
      </c>
      <c r="D59" s="2" t="s">
        <v>205</v>
      </c>
      <c r="E59" s="2">
        <v>7</v>
      </c>
      <c r="F59" s="2">
        <v>5.7200000000000001E-2</v>
      </c>
    </row>
    <row r="60" spans="2:6" x14ac:dyDescent="0.25">
      <c r="B60" s="2" t="s">
        <v>16</v>
      </c>
      <c r="C60" s="2">
        <v>3</v>
      </c>
      <c r="D60" s="2" t="s">
        <v>205</v>
      </c>
      <c r="E60" s="2">
        <v>5</v>
      </c>
      <c r="F60" s="2">
        <v>0.2064</v>
      </c>
    </row>
    <row r="61" spans="2:6" x14ac:dyDescent="0.25">
      <c r="B61" s="2" t="s">
        <v>17</v>
      </c>
      <c r="C61" s="2">
        <v>5</v>
      </c>
      <c r="D61" s="2" t="s">
        <v>204</v>
      </c>
      <c r="E61" s="2">
        <v>1</v>
      </c>
      <c r="F61" s="2">
        <v>7.7000000000000002E-3</v>
      </c>
    </row>
    <row r="62" spans="2:6" x14ac:dyDescent="0.25">
      <c r="B62" s="2" t="s">
        <v>15</v>
      </c>
      <c r="C62" s="2">
        <v>5</v>
      </c>
      <c r="D62" s="2" t="s">
        <v>204</v>
      </c>
      <c r="E62" s="2">
        <v>2</v>
      </c>
      <c r="F62" s="2">
        <v>0.2175</v>
      </c>
    </row>
    <row r="63" spans="2:6" x14ac:dyDescent="0.25">
      <c r="B63" s="2" t="s">
        <v>10</v>
      </c>
      <c r="C63" s="2">
        <v>3</v>
      </c>
      <c r="D63" s="2" t="s">
        <v>204</v>
      </c>
      <c r="E63" s="2">
        <v>1</v>
      </c>
      <c r="F63" s="2">
        <v>3.0800000000000001E-2</v>
      </c>
    </row>
    <row r="64" spans="2:6" x14ac:dyDescent="0.25">
      <c r="B64" s="2" t="s">
        <v>10</v>
      </c>
      <c r="C64" s="2">
        <v>3</v>
      </c>
      <c r="D64" s="2" t="s">
        <v>205</v>
      </c>
      <c r="E64" s="2">
        <v>2</v>
      </c>
      <c r="F64" s="2">
        <v>3.9E-2</v>
      </c>
    </row>
    <row r="65" spans="2:6" x14ac:dyDescent="0.25">
      <c r="B65" s="2" t="s">
        <v>33</v>
      </c>
      <c r="C65" s="2">
        <v>2</v>
      </c>
      <c r="D65" s="2" t="s">
        <v>204</v>
      </c>
      <c r="E65" s="2">
        <v>5</v>
      </c>
      <c r="F65" s="2">
        <v>0.71599999999999997</v>
      </c>
    </row>
    <row r="66" spans="2:6" x14ac:dyDescent="0.25">
      <c r="B66" s="2" t="s">
        <v>33</v>
      </c>
      <c r="C66" s="2">
        <v>2</v>
      </c>
      <c r="D66" s="2" t="s">
        <v>206</v>
      </c>
      <c r="E66" s="2">
        <v>1</v>
      </c>
      <c r="F66" s="2">
        <v>3.2000000000000002E-3</v>
      </c>
    </row>
    <row r="67" spans="2:6" x14ac:dyDescent="0.25">
      <c r="B67" s="2" t="s">
        <v>14</v>
      </c>
      <c r="C67" s="2">
        <v>2</v>
      </c>
      <c r="D67" s="2" t="s">
        <v>204</v>
      </c>
      <c r="E67" s="2">
        <v>1</v>
      </c>
      <c r="F67" s="2">
        <v>4.1000000000000003E-3</v>
      </c>
    </row>
    <row r="68" spans="2:6" x14ac:dyDescent="0.25">
      <c r="B68" s="2" t="s">
        <v>10</v>
      </c>
      <c r="C68" s="2">
        <v>2</v>
      </c>
      <c r="D68" s="2" t="s">
        <v>204</v>
      </c>
      <c r="E68" s="2">
        <v>1</v>
      </c>
      <c r="F68" s="2">
        <v>6.4000000000000003E-3</v>
      </c>
    </row>
    <row r="69" spans="2:6" x14ac:dyDescent="0.25">
      <c r="B69" s="2" t="s">
        <v>10</v>
      </c>
      <c r="C69" s="2">
        <v>2</v>
      </c>
      <c r="D69" s="2" t="s">
        <v>205</v>
      </c>
      <c r="E69" s="2">
        <v>1</v>
      </c>
      <c r="F69" s="2">
        <v>5.4999999999999997E-3</v>
      </c>
    </row>
    <row r="70" spans="2:6" x14ac:dyDescent="0.25">
      <c r="B70" s="2" t="s">
        <v>9</v>
      </c>
      <c r="C70" s="2">
        <v>2</v>
      </c>
      <c r="D70" s="2" t="s">
        <v>205</v>
      </c>
      <c r="E70" s="2">
        <v>4</v>
      </c>
      <c r="F70" s="2">
        <v>3.2000000000000001E-2</v>
      </c>
    </row>
    <row r="71" spans="2:6" x14ac:dyDescent="0.25">
      <c r="B71" s="2" t="s">
        <v>9</v>
      </c>
      <c r="C71" s="2">
        <v>2</v>
      </c>
      <c r="D71" s="2" t="s">
        <v>204</v>
      </c>
      <c r="E71" s="2">
        <v>4</v>
      </c>
      <c r="F71" s="2">
        <v>8.3000000000000004E-2</v>
      </c>
    </row>
    <row r="72" spans="2:6" x14ac:dyDescent="0.25">
      <c r="B72" s="2" t="s">
        <v>15</v>
      </c>
      <c r="C72" s="2">
        <v>2</v>
      </c>
      <c r="D72" s="2" t="s">
        <v>204</v>
      </c>
      <c r="E72" s="2">
        <v>3</v>
      </c>
      <c r="F72" s="2">
        <v>0.2606</v>
      </c>
    </row>
    <row r="73" spans="2:6" x14ac:dyDescent="0.25">
      <c r="B73" s="2" t="s">
        <v>15</v>
      </c>
      <c r="C73" s="2">
        <v>2</v>
      </c>
      <c r="D73" s="2" t="s">
        <v>205</v>
      </c>
      <c r="E73" s="2">
        <v>3</v>
      </c>
      <c r="F73" s="2">
        <v>9.8199999999999996E-2</v>
      </c>
    </row>
    <row r="74" spans="2:6" x14ac:dyDescent="0.25">
      <c r="B74" s="2" t="s">
        <v>8</v>
      </c>
      <c r="C74" s="2">
        <v>5</v>
      </c>
      <c r="D74" s="2" t="s">
        <v>204</v>
      </c>
      <c r="E74" s="2">
        <v>6</v>
      </c>
      <c r="F74" s="2">
        <v>0.26490000000000002</v>
      </c>
    </row>
    <row r="75" spans="2:6" x14ac:dyDescent="0.25">
      <c r="B75" s="2" t="s">
        <v>8</v>
      </c>
      <c r="C75" s="2">
        <v>5</v>
      </c>
      <c r="D75" s="2" t="s">
        <v>205</v>
      </c>
      <c r="E75" s="2">
        <v>3</v>
      </c>
      <c r="F75" s="2">
        <v>2.98E-2</v>
      </c>
    </row>
    <row r="76" spans="2:6" x14ac:dyDescent="0.25">
      <c r="B76" s="2" t="s">
        <v>9</v>
      </c>
      <c r="C76" s="2">
        <v>5</v>
      </c>
      <c r="D76" s="2" t="s">
        <v>204</v>
      </c>
      <c r="E76" s="2">
        <v>3</v>
      </c>
      <c r="F76" s="2">
        <v>0.5151</v>
      </c>
    </row>
    <row r="77" spans="2:6" x14ac:dyDescent="0.25">
      <c r="B77" s="2" t="s">
        <v>8</v>
      </c>
      <c r="C77" s="2">
        <v>4</v>
      </c>
      <c r="D77" s="2" t="s">
        <v>204</v>
      </c>
      <c r="E77" s="2">
        <v>3</v>
      </c>
      <c r="F77" s="2">
        <v>0.28460000000000002</v>
      </c>
    </row>
    <row r="78" spans="2:6" x14ac:dyDescent="0.25">
      <c r="B78" s="2" t="s">
        <v>8</v>
      </c>
      <c r="C78" s="2">
        <v>4</v>
      </c>
      <c r="D78" s="2" t="s">
        <v>205</v>
      </c>
      <c r="E78" s="2">
        <v>4</v>
      </c>
      <c r="F78" s="2">
        <v>8.5400000000000004E-2</v>
      </c>
    </row>
    <row r="79" spans="2:6" x14ac:dyDescent="0.25">
      <c r="B79" s="2" t="s">
        <v>26</v>
      </c>
      <c r="C79" s="2">
        <v>3</v>
      </c>
      <c r="D79" s="2" t="s">
        <v>204</v>
      </c>
      <c r="E79" s="2">
        <v>7</v>
      </c>
      <c r="F79" s="2">
        <v>0.79279999999999995</v>
      </c>
    </row>
    <row r="80" spans="2:6" x14ac:dyDescent="0.25">
      <c r="B80" s="2" t="s">
        <v>26</v>
      </c>
      <c r="C80" s="2">
        <v>3</v>
      </c>
      <c r="D80" s="2" t="s">
        <v>205</v>
      </c>
      <c r="E80" s="2">
        <v>1</v>
      </c>
      <c r="F80" s="2">
        <v>1.2800000000000001E-2</v>
      </c>
    </row>
    <row r="81" spans="2:7" x14ac:dyDescent="0.25">
      <c r="B81" s="2" t="s">
        <v>8</v>
      </c>
      <c r="C81" s="2">
        <v>1</v>
      </c>
      <c r="D81" s="2" t="s">
        <v>205</v>
      </c>
      <c r="E81" s="2">
        <v>16</v>
      </c>
      <c r="F81" s="2">
        <v>0.315</v>
      </c>
    </row>
    <row r="82" spans="2:7" x14ac:dyDescent="0.25">
      <c r="B82" s="2" t="s">
        <v>8</v>
      </c>
      <c r="C82" s="2">
        <v>1</v>
      </c>
      <c r="D82" s="2" t="s">
        <v>204</v>
      </c>
      <c r="E82" s="2">
        <v>6</v>
      </c>
      <c r="F82" s="2">
        <v>0.60929999999999995</v>
      </c>
    </row>
    <row r="83" spans="2:7" x14ac:dyDescent="0.25">
      <c r="B83" s="2" t="s">
        <v>9</v>
      </c>
      <c r="C83" s="2">
        <v>1</v>
      </c>
      <c r="D83" s="2" t="s">
        <v>204</v>
      </c>
      <c r="E83" s="2">
        <v>13</v>
      </c>
      <c r="F83" s="2">
        <v>0.71030000000000004</v>
      </c>
    </row>
    <row r="84" spans="2:7" x14ac:dyDescent="0.25">
      <c r="B84" s="2" t="s">
        <v>9</v>
      </c>
      <c r="C84" s="2">
        <v>1</v>
      </c>
      <c r="D84" s="2" t="s">
        <v>205</v>
      </c>
      <c r="E84" s="2">
        <v>4</v>
      </c>
      <c r="F84" s="2">
        <v>6.6199999999999995E-2</v>
      </c>
    </row>
    <row r="85" spans="2:7" x14ac:dyDescent="0.25">
      <c r="B85" s="2" t="s">
        <v>12</v>
      </c>
      <c r="C85" s="2">
        <v>3</v>
      </c>
      <c r="D85" s="2" t="s">
        <v>205</v>
      </c>
      <c r="E85" s="2">
        <v>15</v>
      </c>
      <c r="F85" s="2">
        <v>1.0863</v>
      </c>
    </row>
    <row r="86" spans="2:7" x14ac:dyDescent="0.25">
      <c r="B86" s="2" t="s">
        <v>12</v>
      </c>
      <c r="C86" s="2">
        <v>3</v>
      </c>
      <c r="D86" s="2" t="s">
        <v>204</v>
      </c>
      <c r="E86" s="2">
        <v>2</v>
      </c>
      <c r="F86" s="2">
        <v>0.13009999999999999</v>
      </c>
    </row>
    <row r="87" spans="2:7" x14ac:dyDescent="0.25">
      <c r="B87" s="2" t="s">
        <v>18</v>
      </c>
      <c r="C87" s="2">
        <v>2</v>
      </c>
      <c r="D87" s="2" t="s">
        <v>205</v>
      </c>
      <c r="E87" s="2">
        <v>14</v>
      </c>
      <c r="F87" s="2">
        <v>0.70899999999999996</v>
      </c>
    </row>
    <row r="88" spans="2:7" x14ac:dyDescent="0.25">
      <c r="B88" s="2" t="s">
        <v>18</v>
      </c>
      <c r="C88" s="2">
        <v>1</v>
      </c>
      <c r="D88" s="2" t="s">
        <v>204</v>
      </c>
      <c r="E88" s="2">
        <v>15</v>
      </c>
      <c r="F88" s="2">
        <v>0.6532</v>
      </c>
    </row>
    <row r="89" spans="2:7" x14ac:dyDescent="0.25">
      <c r="B89" s="2" t="s">
        <v>18</v>
      </c>
      <c r="C89" s="2">
        <v>5</v>
      </c>
      <c r="D89" s="2" t="s">
        <v>204</v>
      </c>
      <c r="E89" s="2">
        <v>19</v>
      </c>
      <c r="F89" s="2">
        <v>1.0593999999999999</v>
      </c>
    </row>
    <row r="90" spans="2:7" x14ac:dyDescent="0.25">
      <c r="B90" s="2" t="s">
        <v>18</v>
      </c>
      <c r="C90" s="2">
        <v>5</v>
      </c>
      <c r="D90" s="2" t="s">
        <v>205</v>
      </c>
      <c r="E90" s="2">
        <v>12</v>
      </c>
      <c r="F90" s="2">
        <v>0.49249999999999999</v>
      </c>
    </row>
    <row r="91" spans="2:7" x14ac:dyDescent="0.25">
      <c r="B91" s="2" t="s">
        <v>21</v>
      </c>
      <c r="C91" s="2">
        <v>1</v>
      </c>
      <c r="D91" s="2" t="s">
        <v>204</v>
      </c>
      <c r="E91" s="2">
        <v>3</v>
      </c>
      <c r="F91" s="2">
        <v>0.1124</v>
      </c>
      <c r="G91" s="2" t="s">
        <v>208</v>
      </c>
    </row>
    <row r="92" spans="2:7" x14ac:dyDescent="0.25">
      <c r="B92" s="2" t="s">
        <v>21</v>
      </c>
      <c r="C92" s="2">
        <v>2</v>
      </c>
      <c r="D92" s="2" t="s">
        <v>204</v>
      </c>
      <c r="E92" s="2">
        <v>1</v>
      </c>
      <c r="F92" s="2">
        <v>7.7499999999999999E-2</v>
      </c>
    </row>
    <row r="93" spans="2:7" x14ac:dyDescent="0.25">
      <c r="B93" s="2" t="s">
        <v>23</v>
      </c>
      <c r="C93" s="2">
        <v>5</v>
      </c>
      <c r="D93" s="2" t="s">
        <v>204</v>
      </c>
      <c r="E93" s="2">
        <v>3</v>
      </c>
      <c r="F93" s="2">
        <v>4.2299999999999997E-2</v>
      </c>
    </row>
    <row r="94" spans="2:7" x14ac:dyDescent="0.25">
      <c r="B94" s="2" t="s">
        <v>23</v>
      </c>
      <c r="C94" s="2">
        <v>5</v>
      </c>
      <c r="D94" s="2" t="s">
        <v>205</v>
      </c>
      <c r="E94" s="2">
        <v>2</v>
      </c>
      <c r="F94" s="2">
        <v>2.5999999999999999E-2</v>
      </c>
    </row>
    <row r="95" spans="2:7" x14ac:dyDescent="0.25">
      <c r="B95" s="2" t="s">
        <v>31</v>
      </c>
      <c r="C95" s="2">
        <v>2</v>
      </c>
      <c r="D95" s="2" t="s">
        <v>204</v>
      </c>
      <c r="E95" s="2">
        <v>1</v>
      </c>
      <c r="F95" s="2">
        <v>3.2000000000000002E-3</v>
      </c>
    </row>
    <row r="96" spans="2:7" x14ac:dyDescent="0.25">
      <c r="B96" s="2" t="s">
        <v>31</v>
      </c>
      <c r="C96" s="2">
        <v>4</v>
      </c>
      <c r="D96" s="2" t="s">
        <v>204</v>
      </c>
      <c r="E96" s="2">
        <v>6</v>
      </c>
      <c r="F96" s="2">
        <v>0.1628</v>
      </c>
    </row>
    <row r="97" spans="2:6" x14ac:dyDescent="0.25">
      <c r="B97" s="2" t="s">
        <v>23</v>
      </c>
      <c r="C97" s="2">
        <v>4</v>
      </c>
      <c r="D97" s="2" t="s">
        <v>204</v>
      </c>
      <c r="E97" s="2">
        <v>1</v>
      </c>
      <c r="F97" s="2">
        <v>7.0000000000000001E-3</v>
      </c>
    </row>
    <row r="98" spans="2:6" x14ac:dyDescent="0.25">
      <c r="B98" s="2" t="s">
        <v>30</v>
      </c>
      <c r="C98" s="2">
        <v>3</v>
      </c>
      <c r="D98" s="2" t="s">
        <v>204</v>
      </c>
      <c r="E98" s="2">
        <v>4</v>
      </c>
      <c r="F98" s="2">
        <v>6.6199999999999995E-2</v>
      </c>
    </row>
    <row r="99" spans="2:6" x14ac:dyDescent="0.25">
      <c r="B99" s="2" t="s">
        <v>31</v>
      </c>
      <c r="C99" s="2">
        <v>6</v>
      </c>
      <c r="D99" s="2" t="s">
        <v>204</v>
      </c>
      <c r="E99" s="2">
        <v>3</v>
      </c>
      <c r="F99" s="2">
        <v>7.9100000000000004E-2</v>
      </c>
    </row>
    <row r="100" spans="2:6" x14ac:dyDescent="0.25">
      <c r="B100" s="2" t="s">
        <v>31</v>
      </c>
      <c r="C100" s="2">
        <v>6</v>
      </c>
      <c r="D100" s="2" t="s">
        <v>205</v>
      </c>
      <c r="E100" s="2">
        <v>1</v>
      </c>
      <c r="F100" s="2">
        <v>2.8199999999999999E-2</v>
      </c>
    </row>
    <row r="101" spans="2:6" x14ac:dyDescent="0.25">
      <c r="B101" s="2" t="s">
        <v>26</v>
      </c>
      <c r="C101" s="2">
        <v>6</v>
      </c>
      <c r="D101" s="2" t="s">
        <v>204</v>
      </c>
      <c r="E101" s="2">
        <v>2</v>
      </c>
      <c r="F101" s="2">
        <v>0.188</v>
      </c>
    </row>
    <row r="102" spans="2:6" x14ac:dyDescent="0.25">
      <c r="B102" s="2" t="s">
        <v>26</v>
      </c>
      <c r="C102" s="2">
        <v>4</v>
      </c>
      <c r="D102" s="2" t="s">
        <v>205</v>
      </c>
      <c r="E102" s="2">
        <v>2</v>
      </c>
      <c r="F102" s="2">
        <v>7.3300000000000004E-2</v>
      </c>
    </row>
    <row r="103" spans="2:6" x14ac:dyDescent="0.25">
      <c r="B103" s="2" t="s">
        <v>23</v>
      </c>
      <c r="C103" s="2">
        <v>1</v>
      </c>
      <c r="D103" s="2" t="s">
        <v>204</v>
      </c>
      <c r="E103" s="2">
        <v>1</v>
      </c>
      <c r="F103" s="2">
        <v>4.9399999999999999E-2</v>
      </c>
    </row>
    <row r="104" spans="2:6" x14ac:dyDescent="0.25">
      <c r="B104" s="2" t="s">
        <v>25</v>
      </c>
      <c r="C104" s="2">
        <v>4</v>
      </c>
      <c r="D104" s="2" t="s">
        <v>204</v>
      </c>
      <c r="E104" s="2">
        <v>7</v>
      </c>
      <c r="F104" s="2">
        <v>0.2185</v>
      </c>
    </row>
    <row r="105" spans="2:6" x14ac:dyDescent="0.25">
      <c r="B105" s="2" t="s">
        <v>19</v>
      </c>
      <c r="C105" s="2">
        <v>1</v>
      </c>
      <c r="D105" s="2" t="s">
        <v>204</v>
      </c>
      <c r="E105" s="2">
        <v>4</v>
      </c>
      <c r="F105" s="2">
        <v>6.3299999999999995E-2</v>
      </c>
    </row>
    <row r="106" spans="2:6" x14ac:dyDescent="0.25">
      <c r="B106" s="2" t="s">
        <v>24</v>
      </c>
      <c r="C106" s="2">
        <v>2</v>
      </c>
      <c r="D106" s="2" t="s">
        <v>204</v>
      </c>
      <c r="E106" s="2">
        <v>6</v>
      </c>
      <c r="F106" s="2">
        <v>0.51080000000000003</v>
      </c>
    </row>
    <row r="107" spans="2:6" x14ac:dyDescent="0.25">
      <c r="B107" s="2" t="s">
        <v>25</v>
      </c>
      <c r="C107" s="2">
        <v>2</v>
      </c>
      <c r="D107" s="2" t="s">
        <v>204</v>
      </c>
      <c r="E107" s="2">
        <v>3</v>
      </c>
      <c r="F107" s="2">
        <v>0.31740000000000002</v>
      </c>
    </row>
    <row r="108" spans="2:6" x14ac:dyDescent="0.25">
      <c r="B108" s="2" t="s">
        <v>25</v>
      </c>
      <c r="C108" s="2">
        <v>2</v>
      </c>
      <c r="D108" s="2" t="s">
        <v>205</v>
      </c>
      <c r="E108" s="2">
        <v>3</v>
      </c>
      <c r="F108" s="2">
        <v>8.4099999999999994E-2</v>
      </c>
    </row>
    <row r="109" spans="2:6" x14ac:dyDescent="0.25">
      <c r="B109" s="2" t="s">
        <v>25</v>
      </c>
      <c r="C109" s="2">
        <v>6</v>
      </c>
      <c r="D109" s="2" t="s">
        <v>204</v>
      </c>
      <c r="E109" s="2">
        <v>3</v>
      </c>
      <c r="F109" s="2">
        <v>0.15110000000000001</v>
      </c>
    </row>
    <row r="110" spans="2:6" x14ac:dyDescent="0.25">
      <c r="B110" s="2" t="s">
        <v>25</v>
      </c>
      <c r="C110" s="2">
        <v>3</v>
      </c>
      <c r="D110" s="2" t="s">
        <v>205</v>
      </c>
      <c r="E110" s="2">
        <v>2</v>
      </c>
      <c r="F110" s="2">
        <v>1.61E-2</v>
      </c>
    </row>
    <row r="111" spans="2:6" x14ac:dyDescent="0.25">
      <c r="B111" s="2" t="s">
        <v>19</v>
      </c>
      <c r="C111" s="2">
        <v>2</v>
      </c>
      <c r="D111" s="2" t="s">
        <v>204</v>
      </c>
      <c r="E111" s="2">
        <v>7</v>
      </c>
      <c r="F111" s="2">
        <v>0.57389999999999997</v>
      </c>
    </row>
    <row r="112" spans="2:6" x14ac:dyDescent="0.25">
      <c r="B112" s="2" t="s">
        <v>19</v>
      </c>
      <c r="C112" s="2">
        <v>6</v>
      </c>
      <c r="D112" s="2" t="s">
        <v>204</v>
      </c>
      <c r="E112" s="2">
        <v>17</v>
      </c>
      <c r="F112" s="2">
        <v>1.1169</v>
      </c>
    </row>
    <row r="113" spans="2:7" x14ac:dyDescent="0.25">
      <c r="B113" s="2" t="s">
        <v>27</v>
      </c>
      <c r="C113" s="2">
        <v>2</v>
      </c>
      <c r="D113" s="2" t="s">
        <v>204</v>
      </c>
      <c r="E113" s="2">
        <v>9</v>
      </c>
      <c r="F113" s="2">
        <v>0.27210000000000001</v>
      </c>
    </row>
    <row r="114" spans="2:7" x14ac:dyDescent="0.25">
      <c r="B114" s="2" t="s">
        <v>19</v>
      </c>
      <c r="C114" s="2">
        <v>5</v>
      </c>
      <c r="D114" s="2" t="s">
        <v>204</v>
      </c>
      <c r="E114" s="2">
        <v>5</v>
      </c>
      <c r="F114" s="2">
        <v>0.47339999999999999</v>
      </c>
    </row>
    <row r="115" spans="2:7" x14ac:dyDescent="0.25">
      <c r="B115" s="2" t="s">
        <v>27</v>
      </c>
      <c r="C115" s="2">
        <v>3</v>
      </c>
      <c r="D115" s="2" t="s">
        <v>204</v>
      </c>
      <c r="E115" s="2">
        <v>3</v>
      </c>
      <c r="F115" s="2">
        <v>6.7500000000000004E-2</v>
      </c>
      <c r="G115" t="s">
        <v>284</v>
      </c>
    </row>
    <row r="116" spans="2:7" x14ac:dyDescent="0.25">
      <c r="B116" s="2" t="s">
        <v>27</v>
      </c>
      <c r="C116" s="2">
        <v>3</v>
      </c>
      <c r="D116" s="2" t="s">
        <v>205</v>
      </c>
      <c r="E116" s="2">
        <v>1</v>
      </c>
      <c r="G116" s="2" t="s">
        <v>209</v>
      </c>
    </row>
    <row r="117" spans="2:7" x14ac:dyDescent="0.25">
      <c r="B117" s="2" t="s">
        <v>27</v>
      </c>
      <c r="C117" s="2">
        <v>3</v>
      </c>
      <c r="D117" s="2" t="s">
        <v>206</v>
      </c>
      <c r="E117" s="2">
        <v>1</v>
      </c>
      <c r="F117" s="2">
        <v>1.6999999999999999E-3</v>
      </c>
    </row>
    <row r="118" spans="2:7" x14ac:dyDescent="0.25">
      <c r="B118" s="2" t="s">
        <v>19</v>
      </c>
      <c r="C118" s="2">
        <v>3</v>
      </c>
      <c r="D118" s="2" t="s">
        <v>204</v>
      </c>
      <c r="E118" s="2">
        <v>9</v>
      </c>
      <c r="F118" s="2">
        <v>0.37909999999999999</v>
      </c>
    </row>
    <row r="119" spans="2:7" x14ac:dyDescent="0.25">
      <c r="B119" s="2" t="s">
        <v>20</v>
      </c>
      <c r="C119" s="2">
        <v>2</v>
      </c>
      <c r="D119" s="2" t="s">
        <v>204</v>
      </c>
      <c r="E119" s="2">
        <v>2</v>
      </c>
      <c r="F119" s="2">
        <v>4.58E-2</v>
      </c>
    </row>
    <row r="120" spans="2:7" x14ac:dyDescent="0.25">
      <c r="B120" s="2" t="s">
        <v>20</v>
      </c>
      <c r="C120" s="2">
        <v>3</v>
      </c>
      <c r="D120" s="2" t="s">
        <v>204</v>
      </c>
      <c r="E120" s="2">
        <v>12</v>
      </c>
      <c r="F120" s="2">
        <v>0.37140000000000001</v>
      </c>
    </row>
    <row r="121" spans="2:7" x14ac:dyDescent="0.25">
      <c r="B121" s="2" t="s">
        <v>23</v>
      </c>
      <c r="C121" s="2">
        <v>6</v>
      </c>
      <c r="D121" s="2" t="s">
        <v>204</v>
      </c>
      <c r="E121" s="2">
        <v>1</v>
      </c>
      <c r="F121" s="2">
        <v>0.11070000000000001</v>
      </c>
    </row>
    <row r="122" spans="2:7" x14ac:dyDescent="0.25">
      <c r="B122" s="2" t="s">
        <v>30</v>
      </c>
      <c r="C122" s="2">
        <v>6</v>
      </c>
      <c r="D122" s="2" t="s">
        <v>204</v>
      </c>
      <c r="E122" s="2">
        <v>3</v>
      </c>
      <c r="F122" s="2">
        <v>7.2900000000000006E-2</v>
      </c>
    </row>
    <row r="123" spans="2:7" x14ac:dyDescent="0.25">
      <c r="B123" s="2" t="s">
        <v>30</v>
      </c>
      <c r="C123" s="2">
        <v>6</v>
      </c>
      <c r="D123" s="2" t="s">
        <v>205</v>
      </c>
      <c r="E123" s="2">
        <v>1</v>
      </c>
      <c r="F123" s="2">
        <v>8.7400000000000005E-2</v>
      </c>
    </row>
    <row r="124" spans="2:7" x14ac:dyDescent="0.25">
      <c r="B124" s="2" t="s">
        <v>24</v>
      </c>
      <c r="C124" s="2">
        <v>1</v>
      </c>
      <c r="D124" s="2" t="s">
        <v>204</v>
      </c>
      <c r="E124" s="2">
        <v>1</v>
      </c>
      <c r="F124" s="2">
        <v>3.2199999999999999E-2</v>
      </c>
    </row>
    <row r="125" spans="2:7" x14ac:dyDescent="0.25">
      <c r="B125" s="2" t="s">
        <v>12</v>
      </c>
      <c r="C125" s="2">
        <v>2</v>
      </c>
      <c r="D125" s="2" t="s">
        <v>204</v>
      </c>
      <c r="E125" s="2">
        <v>14</v>
      </c>
      <c r="F125" s="2">
        <v>0.99880000000000002</v>
      </c>
    </row>
    <row r="126" spans="2:7" x14ac:dyDescent="0.25">
      <c r="B126" s="2" t="s">
        <v>12</v>
      </c>
      <c r="C126" s="2">
        <v>2</v>
      </c>
      <c r="D126" s="2" t="s">
        <v>205</v>
      </c>
      <c r="E126" s="2">
        <v>24</v>
      </c>
      <c r="F126" s="2">
        <v>0.53310000000000002</v>
      </c>
    </row>
    <row r="127" spans="2:7" x14ac:dyDescent="0.25">
      <c r="B127" s="2" t="s">
        <v>8</v>
      </c>
      <c r="C127" s="2">
        <v>6</v>
      </c>
      <c r="D127" s="2" t="s">
        <v>204</v>
      </c>
      <c r="E127" s="2">
        <v>17</v>
      </c>
      <c r="F127" s="2">
        <v>0.40970000000000001</v>
      </c>
    </row>
    <row r="128" spans="2:7" x14ac:dyDescent="0.25">
      <c r="B128" s="2" t="s">
        <v>30</v>
      </c>
      <c r="C128" s="2">
        <v>1</v>
      </c>
      <c r="D128" s="2" t="s">
        <v>206</v>
      </c>
      <c r="E128" s="2">
        <v>1</v>
      </c>
      <c r="F128" s="2">
        <v>2.0999999999999999E-3</v>
      </c>
    </row>
    <row r="129" spans="2:6" x14ac:dyDescent="0.25">
      <c r="B129" s="2" t="s">
        <v>31</v>
      </c>
      <c r="C129" s="2">
        <v>6</v>
      </c>
      <c r="D129" s="2" t="s">
        <v>204</v>
      </c>
      <c r="E129" s="2">
        <v>2</v>
      </c>
      <c r="F129" s="2">
        <v>9.4899999999999998E-2</v>
      </c>
    </row>
    <row r="130" spans="2:6" x14ac:dyDescent="0.25">
      <c r="B130" s="2" t="s">
        <v>31</v>
      </c>
      <c r="C130" s="2">
        <v>6</v>
      </c>
      <c r="D130" s="2" t="s">
        <v>205</v>
      </c>
      <c r="E130" s="2">
        <v>4</v>
      </c>
      <c r="F130" s="2">
        <v>0.18140000000000001</v>
      </c>
    </row>
    <row r="131" spans="2:6" x14ac:dyDescent="0.25">
      <c r="B131" s="2" t="s">
        <v>12</v>
      </c>
      <c r="C131" s="2">
        <v>6</v>
      </c>
      <c r="D131" s="2" t="s">
        <v>204</v>
      </c>
      <c r="E131" s="2">
        <v>10</v>
      </c>
      <c r="F131" s="2">
        <v>1.0361</v>
      </c>
    </row>
    <row r="132" spans="2:6" x14ac:dyDescent="0.25">
      <c r="B132" s="2" t="s">
        <v>12</v>
      </c>
      <c r="C132" s="2">
        <v>6</v>
      </c>
      <c r="D132" s="2" t="s">
        <v>205</v>
      </c>
      <c r="E132" s="2">
        <v>1</v>
      </c>
      <c r="F132" s="2">
        <v>4.5699999999999998E-2</v>
      </c>
    </row>
    <row r="133" spans="2:6" x14ac:dyDescent="0.25">
      <c r="B133" s="2" t="s">
        <v>30</v>
      </c>
      <c r="C133" s="2">
        <v>2</v>
      </c>
      <c r="D133" s="2" t="s">
        <v>204</v>
      </c>
      <c r="E133" s="2">
        <v>2</v>
      </c>
      <c r="F133" s="2">
        <v>0.16719999999999999</v>
      </c>
    </row>
    <row r="134" spans="2:6" x14ac:dyDescent="0.25">
      <c r="B134" s="2" t="s">
        <v>30</v>
      </c>
      <c r="C134" s="2">
        <v>2</v>
      </c>
      <c r="D134" s="2" t="s">
        <v>205</v>
      </c>
      <c r="E134" s="2">
        <v>1</v>
      </c>
      <c r="F134" s="2">
        <v>3.8999999999999998E-3</v>
      </c>
    </row>
    <row r="135" spans="2:6" x14ac:dyDescent="0.25">
      <c r="B135" s="2" t="s">
        <v>33</v>
      </c>
      <c r="C135" s="2">
        <v>6</v>
      </c>
      <c r="D135" s="2" t="s">
        <v>204</v>
      </c>
      <c r="E135" s="2">
        <v>1</v>
      </c>
      <c r="F135" s="2">
        <v>3.2000000000000002E-3</v>
      </c>
    </row>
    <row r="136" spans="2:6" x14ac:dyDescent="0.25">
      <c r="B136" s="2" t="s">
        <v>25</v>
      </c>
      <c r="C136" s="2">
        <v>5</v>
      </c>
      <c r="D136" s="2" t="s">
        <v>204</v>
      </c>
      <c r="E136" s="2">
        <v>1</v>
      </c>
      <c r="F136" s="2">
        <v>3.8199999999999998E-2</v>
      </c>
    </row>
    <row r="137" spans="2:6" x14ac:dyDescent="0.25">
      <c r="B137" s="2" t="s">
        <v>33</v>
      </c>
      <c r="C137" s="2">
        <v>1</v>
      </c>
      <c r="D137" s="2" t="s">
        <v>204</v>
      </c>
      <c r="E137" s="2">
        <v>3</v>
      </c>
      <c r="F137" s="2">
        <v>0.24329999999999999</v>
      </c>
    </row>
    <row r="138" spans="2:6" x14ac:dyDescent="0.25">
      <c r="B138" s="2" t="s">
        <v>33</v>
      </c>
      <c r="C138" s="2">
        <v>1</v>
      </c>
      <c r="D138" s="2" t="s">
        <v>205</v>
      </c>
      <c r="E138" s="2">
        <v>3</v>
      </c>
      <c r="F138" s="2">
        <v>2.92E-2</v>
      </c>
    </row>
    <row r="139" spans="2:6" x14ac:dyDescent="0.25">
      <c r="B139" s="2" t="s">
        <v>32</v>
      </c>
      <c r="C139" s="2">
        <v>1</v>
      </c>
      <c r="D139" s="2" t="s">
        <v>204</v>
      </c>
      <c r="E139" s="2">
        <v>5</v>
      </c>
      <c r="F139" s="2">
        <v>0.45600000000000002</v>
      </c>
    </row>
    <row r="140" spans="2:6" x14ac:dyDescent="0.25">
      <c r="B140" s="2" t="s">
        <v>32</v>
      </c>
      <c r="C140" s="2">
        <v>1</v>
      </c>
      <c r="D140" s="2" t="s">
        <v>205</v>
      </c>
      <c r="E140" s="2">
        <v>3</v>
      </c>
      <c r="F140" s="2">
        <v>0.1018</v>
      </c>
    </row>
    <row r="141" spans="2:6" x14ac:dyDescent="0.25">
      <c r="B141" s="2" t="s">
        <v>18</v>
      </c>
      <c r="C141" s="2">
        <v>1</v>
      </c>
      <c r="D141" s="2" t="s">
        <v>204</v>
      </c>
      <c r="E141" s="2">
        <v>21</v>
      </c>
      <c r="F141" s="2">
        <v>1.4729000000000001</v>
      </c>
    </row>
    <row r="142" spans="2:6" x14ac:dyDescent="0.25">
      <c r="B142" s="2" t="s">
        <v>18</v>
      </c>
      <c r="C142" s="2">
        <v>6</v>
      </c>
      <c r="D142" s="2" t="s">
        <v>205</v>
      </c>
      <c r="E142" s="2">
        <v>7</v>
      </c>
      <c r="F142" s="2">
        <v>0.1721</v>
      </c>
    </row>
    <row r="143" spans="2:6" x14ac:dyDescent="0.25">
      <c r="B143" s="2" t="s">
        <v>18</v>
      </c>
      <c r="C143" s="2">
        <v>6</v>
      </c>
      <c r="D143" s="2" t="s">
        <v>204</v>
      </c>
      <c r="E143" s="2">
        <v>13</v>
      </c>
      <c r="F143" s="2">
        <v>1.0228999999999999</v>
      </c>
    </row>
    <row r="144" spans="2:6" x14ac:dyDescent="0.25">
      <c r="B144" s="2" t="s">
        <v>33</v>
      </c>
      <c r="C144" s="2">
        <v>2</v>
      </c>
      <c r="D144" s="2" t="s">
        <v>204</v>
      </c>
      <c r="E144" s="2">
        <v>10</v>
      </c>
      <c r="F144" s="2">
        <v>0.65369999999999995</v>
      </c>
    </row>
    <row r="145" spans="2:7" x14ac:dyDescent="0.25">
      <c r="B145" s="2" t="s">
        <v>27</v>
      </c>
      <c r="C145" s="2">
        <v>1</v>
      </c>
      <c r="D145" s="2" t="s">
        <v>204</v>
      </c>
      <c r="E145" s="2">
        <v>3</v>
      </c>
      <c r="F145" s="2">
        <v>0.55510000000000004</v>
      </c>
    </row>
    <row r="146" spans="2:7" x14ac:dyDescent="0.25">
      <c r="B146" s="2" t="s">
        <v>27</v>
      </c>
      <c r="C146" s="2">
        <v>5</v>
      </c>
      <c r="D146" s="2" t="s">
        <v>204</v>
      </c>
      <c r="E146" s="2">
        <v>11</v>
      </c>
      <c r="F146" s="2">
        <v>0.251</v>
      </c>
      <c r="G146" s="13" t="s">
        <v>283</v>
      </c>
    </row>
    <row r="147" spans="2:7" x14ac:dyDescent="0.25">
      <c r="B147" s="2" t="s">
        <v>22</v>
      </c>
      <c r="C147" s="2">
        <v>3</v>
      </c>
      <c r="D147" s="2" t="s">
        <v>205</v>
      </c>
      <c r="E147" s="2">
        <v>4</v>
      </c>
      <c r="F147" s="2">
        <v>0.1656</v>
      </c>
    </row>
    <row r="148" spans="2:7" x14ac:dyDescent="0.25">
      <c r="B148" s="2" t="s">
        <v>22</v>
      </c>
      <c r="C148" s="2">
        <v>3</v>
      </c>
      <c r="D148" s="2" t="s">
        <v>206</v>
      </c>
      <c r="E148" s="2">
        <v>2</v>
      </c>
      <c r="F148" s="2">
        <v>4.4999999999999997E-3</v>
      </c>
    </row>
    <row r="149" spans="2:7" x14ac:dyDescent="0.25">
      <c r="B149" s="2" t="s">
        <v>22</v>
      </c>
      <c r="C149" s="2">
        <v>1</v>
      </c>
      <c r="D149" s="2" t="s">
        <v>204</v>
      </c>
      <c r="E149" s="2">
        <v>3</v>
      </c>
      <c r="F149" s="2">
        <v>0.4839</v>
      </c>
    </row>
    <row r="150" spans="2:7" x14ac:dyDescent="0.25">
      <c r="B150" s="2" t="s">
        <v>22</v>
      </c>
      <c r="C150" s="2">
        <v>1</v>
      </c>
      <c r="D150" s="2" t="s">
        <v>205</v>
      </c>
      <c r="E150" s="2">
        <v>3</v>
      </c>
      <c r="F150" s="2">
        <v>6.6799999999999998E-2</v>
      </c>
    </row>
    <row r="151" spans="2:7" x14ac:dyDescent="0.25">
      <c r="B151" s="2" t="s">
        <v>28</v>
      </c>
      <c r="C151" s="2">
        <v>1</v>
      </c>
      <c r="D151" s="2" t="s">
        <v>204</v>
      </c>
      <c r="E151" s="2">
        <v>1</v>
      </c>
      <c r="F151" s="2">
        <v>0.15989999999999999</v>
      </c>
    </row>
    <row r="152" spans="2:7" x14ac:dyDescent="0.25">
      <c r="B152" s="2" t="s">
        <v>28</v>
      </c>
      <c r="C152" s="2">
        <v>1</v>
      </c>
      <c r="D152" s="2" t="s">
        <v>205</v>
      </c>
      <c r="E152" s="2">
        <v>1</v>
      </c>
      <c r="F152" s="2">
        <v>1.4200000000000001E-2</v>
      </c>
    </row>
    <row r="153" spans="2:7" x14ac:dyDescent="0.25">
      <c r="B153" s="2" t="s">
        <v>28</v>
      </c>
      <c r="C153" s="2">
        <v>3</v>
      </c>
      <c r="D153" s="2" t="s">
        <v>205</v>
      </c>
      <c r="E153" s="2">
        <v>3</v>
      </c>
      <c r="F153" s="2">
        <v>0.1623</v>
      </c>
    </row>
    <row r="154" spans="2:7" x14ac:dyDescent="0.25">
      <c r="B154" s="2" t="s">
        <v>29</v>
      </c>
      <c r="C154" s="2">
        <v>1</v>
      </c>
      <c r="D154" s="2" t="s">
        <v>204</v>
      </c>
      <c r="E154" s="2">
        <v>21</v>
      </c>
      <c r="F154" s="2">
        <v>0.26679999999999998</v>
      </c>
    </row>
    <row r="155" spans="2:7" x14ac:dyDescent="0.25">
      <c r="B155" s="2" t="s">
        <v>29</v>
      </c>
      <c r="C155" s="2">
        <v>2</v>
      </c>
      <c r="D155" s="2" t="s">
        <v>204</v>
      </c>
      <c r="E155" s="2">
        <v>19</v>
      </c>
      <c r="F155" s="2">
        <v>0.82840000000000003</v>
      </c>
    </row>
    <row r="156" spans="2:7" x14ac:dyDescent="0.25">
      <c r="B156" s="2" t="s">
        <v>21</v>
      </c>
      <c r="C156" s="2">
        <v>4</v>
      </c>
      <c r="D156" s="2" t="s">
        <v>204</v>
      </c>
      <c r="E156" s="2">
        <v>1</v>
      </c>
      <c r="F156" s="2">
        <v>6.8000000000000005E-2</v>
      </c>
    </row>
    <row r="157" spans="2:7" x14ac:dyDescent="0.25">
      <c r="B157" s="2" t="s">
        <v>11</v>
      </c>
      <c r="C157" s="2">
        <v>2</v>
      </c>
      <c r="D157" s="2" t="s">
        <v>204</v>
      </c>
      <c r="E157" s="2">
        <v>2</v>
      </c>
      <c r="F157" s="2">
        <v>0.22869999999999999</v>
      </c>
    </row>
    <row r="158" spans="2:7" x14ac:dyDescent="0.25">
      <c r="B158" s="2" t="s">
        <v>11</v>
      </c>
      <c r="C158" s="2">
        <v>2</v>
      </c>
      <c r="D158" s="2" t="s">
        <v>205</v>
      </c>
      <c r="E158" s="2">
        <v>1</v>
      </c>
      <c r="F158" s="2">
        <v>2.63E-2</v>
      </c>
    </row>
    <row r="159" spans="2:7" x14ac:dyDescent="0.25">
      <c r="B159" s="2" t="s">
        <v>14</v>
      </c>
      <c r="C159" s="2">
        <v>6</v>
      </c>
      <c r="D159" s="2" t="s">
        <v>204</v>
      </c>
      <c r="E159" s="2">
        <v>8</v>
      </c>
      <c r="F159" s="2">
        <v>0.53749999999999998</v>
      </c>
    </row>
    <row r="160" spans="2:7" x14ac:dyDescent="0.25">
      <c r="B160" s="2" t="s">
        <v>27</v>
      </c>
      <c r="C160" s="2">
        <v>5</v>
      </c>
      <c r="D160" s="2" t="s">
        <v>204</v>
      </c>
      <c r="E160" s="2">
        <v>1</v>
      </c>
      <c r="F160" s="2">
        <v>0.20019999999999999</v>
      </c>
    </row>
    <row r="161" spans="2:6" x14ac:dyDescent="0.25">
      <c r="B161" s="2" t="s">
        <v>27</v>
      </c>
      <c r="C161" s="2">
        <v>5</v>
      </c>
      <c r="D161" s="2" t="s">
        <v>205</v>
      </c>
      <c r="E161" s="2">
        <v>2</v>
      </c>
      <c r="F161" s="2">
        <v>9.2700000000000005E-2</v>
      </c>
    </row>
    <row r="162" spans="2:6" x14ac:dyDescent="0.25">
      <c r="B162" s="2" t="s">
        <v>30</v>
      </c>
      <c r="C162" s="2">
        <v>4</v>
      </c>
      <c r="D162" s="2" t="s">
        <v>204</v>
      </c>
      <c r="E162" s="2">
        <v>2</v>
      </c>
      <c r="F162" s="2">
        <v>5.8999999999999999E-3</v>
      </c>
    </row>
    <row r="163" spans="2:6" x14ac:dyDescent="0.25">
      <c r="B163" s="2" t="s">
        <v>33</v>
      </c>
      <c r="C163" s="2">
        <v>4</v>
      </c>
      <c r="D163" s="2" t="s">
        <v>204</v>
      </c>
      <c r="E163" s="2">
        <v>5</v>
      </c>
      <c r="F163" s="2">
        <v>9.6600000000000005E-2</v>
      </c>
    </row>
    <row r="164" spans="2:6" x14ac:dyDescent="0.25">
      <c r="B164" s="2" t="s">
        <v>25</v>
      </c>
      <c r="C164" s="2">
        <v>1</v>
      </c>
      <c r="D164" s="2" t="s">
        <v>205</v>
      </c>
      <c r="E164" s="2">
        <v>5</v>
      </c>
      <c r="F164" s="2">
        <v>0.11550000000000001</v>
      </c>
    </row>
    <row r="165" spans="2:6" x14ac:dyDescent="0.25">
      <c r="B165" s="2" t="s">
        <v>33</v>
      </c>
      <c r="C165" s="2">
        <v>5</v>
      </c>
      <c r="D165" s="2" t="s">
        <v>204</v>
      </c>
      <c r="E165" s="2">
        <v>1</v>
      </c>
      <c r="F165" s="2">
        <v>5.7000000000000002E-3</v>
      </c>
    </row>
    <row r="166" spans="2:6" x14ac:dyDescent="0.25">
      <c r="B166" s="2" t="s">
        <v>24</v>
      </c>
      <c r="C166" s="2">
        <v>6</v>
      </c>
      <c r="D166" s="2" t="s">
        <v>204</v>
      </c>
      <c r="E166" s="2">
        <v>3</v>
      </c>
      <c r="F166" s="2">
        <v>0.159</v>
      </c>
    </row>
    <row r="167" spans="2:6" x14ac:dyDescent="0.25">
      <c r="B167" s="2" t="s">
        <v>28</v>
      </c>
      <c r="C167" s="2">
        <v>2</v>
      </c>
      <c r="D167" s="2" t="s">
        <v>205</v>
      </c>
      <c r="E167" s="2">
        <v>13</v>
      </c>
      <c r="F167" s="2">
        <v>0.21210000000000001</v>
      </c>
    </row>
    <row r="168" spans="2:6" x14ac:dyDescent="0.25">
      <c r="B168" s="2" t="s">
        <v>24</v>
      </c>
      <c r="C168" s="2">
        <v>3</v>
      </c>
      <c r="D168" s="2" t="s">
        <v>204</v>
      </c>
      <c r="E168" s="2">
        <v>8</v>
      </c>
      <c r="F168" s="2">
        <v>0.33600000000000002</v>
      </c>
    </row>
    <row r="169" spans="2:6" x14ac:dyDescent="0.25">
      <c r="B169" s="2" t="s">
        <v>24</v>
      </c>
      <c r="C169" s="2">
        <v>3</v>
      </c>
      <c r="D169" s="2" t="s">
        <v>206</v>
      </c>
      <c r="E169" s="2">
        <v>3</v>
      </c>
      <c r="F169" s="2">
        <v>3.1300000000000001E-2</v>
      </c>
    </row>
    <row r="170" spans="2:6" x14ac:dyDescent="0.25">
      <c r="B170" s="2" t="s">
        <v>28</v>
      </c>
      <c r="C170" s="2">
        <v>4</v>
      </c>
      <c r="D170" s="2" t="s">
        <v>204</v>
      </c>
      <c r="E170" s="2">
        <v>2</v>
      </c>
      <c r="F170" s="2">
        <v>0.21729999999999999</v>
      </c>
    </row>
    <row r="171" spans="2:6" x14ac:dyDescent="0.25">
      <c r="B171" s="2" t="s">
        <v>28</v>
      </c>
      <c r="C171" s="2">
        <v>4</v>
      </c>
      <c r="D171" s="2" t="s">
        <v>205</v>
      </c>
      <c r="E171" s="2">
        <v>1</v>
      </c>
      <c r="F171" s="2">
        <v>1.9E-2</v>
      </c>
    </row>
    <row r="172" spans="2:6" x14ac:dyDescent="0.25">
      <c r="B172" s="2" t="s">
        <v>22</v>
      </c>
      <c r="C172" s="2">
        <v>4</v>
      </c>
      <c r="D172" s="2" t="s">
        <v>204</v>
      </c>
      <c r="E172" s="2">
        <v>6</v>
      </c>
      <c r="F172" s="2">
        <v>0.89339999999999997</v>
      </c>
    </row>
    <row r="173" spans="2:6" x14ac:dyDescent="0.25">
      <c r="B173" s="2" t="s">
        <v>22</v>
      </c>
      <c r="C173" s="2">
        <v>4</v>
      </c>
      <c r="D173" s="2" t="s">
        <v>205</v>
      </c>
      <c r="E173" s="2">
        <v>12</v>
      </c>
      <c r="F173" s="2">
        <v>0.26669999999999999</v>
      </c>
    </row>
    <row r="174" spans="2:6" x14ac:dyDescent="0.25">
      <c r="B174" s="2" t="s">
        <v>20</v>
      </c>
      <c r="C174" s="2">
        <v>5</v>
      </c>
      <c r="D174" s="2" t="s">
        <v>204</v>
      </c>
      <c r="E174" s="2">
        <v>26</v>
      </c>
      <c r="F174" s="2">
        <v>0.10290000000000001</v>
      </c>
    </row>
    <row r="175" spans="2:6" x14ac:dyDescent="0.25">
      <c r="B175" s="2" t="s">
        <v>20</v>
      </c>
      <c r="C175" s="2">
        <v>5</v>
      </c>
      <c r="D175" s="2" t="s">
        <v>205</v>
      </c>
      <c r="E175" s="2">
        <v>2</v>
      </c>
      <c r="F175" s="2">
        <v>3.9199999999999999E-2</v>
      </c>
    </row>
    <row r="176" spans="2:6" x14ac:dyDescent="0.25">
      <c r="B176" s="2" t="s">
        <v>9</v>
      </c>
      <c r="C176" s="2">
        <v>6</v>
      </c>
      <c r="D176" s="2" t="s">
        <v>204</v>
      </c>
      <c r="E176" s="2">
        <v>6</v>
      </c>
      <c r="F176" s="2">
        <v>0.58989999999999998</v>
      </c>
    </row>
    <row r="177" spans="2:6" x14ac:dyDescent="0.25">
      <c r="B177" s="2" t="s">
        <v>9</v>
      </c>
      <c r="C177" s="2">
        <v>6</v>
      </c>
      <c r="D177" s="2" t="s">
        <v>205</v>
      </c>
      <c r="E177" s="2">
        <v>2</v>
      </c>
      <c r="F177" s="2">
        <v>0.12609999999999999</v>
      </c>
    </row>
    <row r="178" spans="2:6" x14ac:dyDescent="0.25">
      <c r="B178" s="2" t="s">
        <v>19</v>
      </c>
      <c r="C178" s="2">
        <v>4</v>
      </c>
      <c r="D178" s="2" t="s">
        <v>204</v>
      </c>
      <c r="E178" s="2">
        <v>12</v>
      </c>
      <c r="F178" s="2">
        <v>0.43709999999999999</v>
      </c>
    </row>
    <row r="179" spans="2:6" x14ac:dyDescent="0.25">
      <c r="B179" s="2" t="s">
        <v>28</v>
      </c>
      <c r="C179" s="2">
        <v>6</v>
      </c>
      <c r="D179" s="2" t="s">
        <v>204</v>
      </c>
      <c r="E179" s="2">
        <v>3</v>
      </c>
      <c r="F179" s="2">
        <v>0.19170000000000001</v>
      </c>
    </row>
    <row r="180" spans="2:6" x14ac:dyDescent="0.25">
      <c r="B180" s="2" t="s">
        <v>28</v>
      </c>
      <c r="C180" s="2">
        <v>6</v>
      </c>
      <c r="D180" s="2" t="s">
        <v>205</v>
      </c>
      <c r="E180" s="2">
        <v>1</v>
      </c>
      <c r="F180" s="2">
        <v>2.8199999999999999E-2</v>
      </c>
    </row>
    <row r="181" spans="2:6" x14ac:dyDescent="0.25">
      <c r="B181" s="2" t="s">
        <v>22</v>
      </c>
      <c r="C181" s="2">
        <v>2</v>
      </c>
      <c r="D181" s="2" t="s">
        <v>204</v>
      </c>
      <c r="E181" s="2">
        <v>7</v>
      </c>
      <c r="F181" s="2">
        <v>1.3861000000000001</v>
      </c>
    </row>
    <row r="182" spans="2:6" x14ac:dyDescent="0.25">
      <c r="B182" s="2" t="s">
        <v>22</v>
      </c>
      <c r="C182" s="2">
        <v>2</v>
      </c>
      <c r="D182" s="2" t="s">
        <v>205</v>
      </c>
      <c r="E182" s="2">
        <v>6</v>
      </c>
      <c r="F182" s="2">
        <v>0.12239999999999999</v>
      </c>
    </row>
    <row r="183" spans="2:6" x14ac:dyDescent="0.25">
      <c r="B183" s="2" t="s">
        <v>27</v>
      </c>
      <c r="C183" s="2">
        <v>6</v>
      </c>
      <c r="D183" s="2" t="s">
        <v>204</v>
      </c>
      <c r="E183" s="2">
        <v>7</v>
      </c>
      <c r="F183" s="2">
        <v>0.63719999999999999</v>
      </c>
    </row>
    <row r="184" spans="2:6" x14ac:dyDescent="0.25">
      <c r="B184" s="2" t="s">
        <v>27</v>
      </c>
      <c r="C184" s="2">
        <v>6</v>
      </c>
      <c r="D184" s="2" t="s">
        <v>205</v>
      </c>
      <c r="E184" s="2">
        <v>9</v>
      </c>
      <c r="F184" s="2">
        <v>0.21</v>
      </c>
    </row>
    <row r="185" spans="2:6" x14ac:dyDescent="0.25">
      <c r="B185" s="2" t="s">
        <v>24</v>
      </c>
      <c r="C185" s="2">
        <v>4</v>
      </c>
      <c r="D185" s="2" t="s">
        <v>204</v>
      </c>
      <c r="E185" s="2">
        <v>2</v>
      </c>
      <c r="F185" s="2">
        <v>8.3900000000000002E-2</v>
      </c>
    </row>
    <row r="186" spans="2:6" x14ac:dyDescent="0.25">
      <c r="B186" s="2" t="s">
        <v>12</v>
      </c>
      <c r="C186" s="2">
        <v>1</v>
      </c>
      <c r="D186" s="2" t="s">
        <v>204</v>
      </c>
      <c r="E186" s="2">
        <v>15</v>
      </c>
      <c r="F186" s="2">
        <v>0.75349999999999995</v>
      </c>
    </row>
    <row r="187" spans="2:6" x14ac:dyDescent="0.25">
      <c r="B187" s="2" t="s">
        <v>12</v>
      </c>
      <c r="C187" s="2">
        <v>1</v>
      </c>
      <c r="D187" s="2" t="s">
        <v>205</v>
      </c>
      <c r="E187" s="2">
        <v>7</v>
      </c>
      <c r="F187" s="2">
        <v>0.14119999999999999</v>
      </c>
    </row>
    <row r="188" spans="2:6" x14ac:dyDescent="0.25">
      <c r="B188" s="2" t="s">
        <v>29</v>
      </c>
      <c r="C188" s="2">
        <v>4</v>
      </c>
      <c r="D188" s="2" t="s">
        <v>204</v>
      </c>
      <c r="E188" s="2">
        <v>3</v>
      </c>
      <c r="F188" s="2">
        <v>7.5300000000000006E-2</v>
      </c>
    </row>
    <row r="189" spans="2:6" x14ac:dyDescent="0.25">
      <c r="B189" s="2" t="s">
        <v>22</v>
      </c>
      <c r="C189" s="2">
        <v>6</v>
      </c>
      <c r="D189" s="2" t="s">
        <v>204</v>
      </c>
      <c r="E189" s="2">
        <v>5</v>
      </c>
      <c r="F189" s="2">
        <v>0.32119999999999999</v>
      </c>
    </row>
    <row r="190" spans="2:6" x14ac:dyDescent="0.25">
      <c r="B190" s="2" t="s">
        <v>22</v>
      </c>
      <c r="C190" s="2">
        <v>6</v>
      </c>
      <c r="D190" s="2" t="s">
        <v>205</v>
      </c>
      <c r="E190" s="2">
        <v>16</v>
      </c>
      <c r="F190" s="2">
        <v>0.38769999999999999</v>
      </c>
    </row>
    <row r="191" spans="2:6" x14ac:dyDescent="0.25">
      <c r="B191" s="2" t="s">
        <v>29</v>
      </c>
      <c r="C191" s="2">
        <v>5</v>
      </c>
      <c r="D191" s="2" t="s">
        <v>204</v>
      </c>
      <c r="E191" s="2">
        <v>20</v>
      </c>
      <c r="F191" s="2">
        <v>1.0605</v>
      </c>
    </row>
    <row r="192" spans="2:6" x14ac:dyDescent="0.25">
      <c r="B192" s="2" t="s">
        <v>20</v>
      </c>
      <c r="C192" s="2">
        <v>6</v>
      </c>
      <c r="D192" s="2" t="s">
        <v>204</v>
      </c>
      <c r="E192" s="2">
        <v>12</v>
      </c>
      <c r="F192" s="2">
        <v>0.18</v>
      </c>
    </row>
    <row r="193" spans="2:6" x14ac:dyDescent="0.25">
      <c r="B193" s="2" t="s">
        <v>20</v>
      </c>
      <c r="C193" s="2">
        <v>6</v>
      </c>
      <c r="D193" s="2" t="s">
        <v>205</v>
      </c>
      <c r="E193" s="2">
        <v>16</v>
      </c>
      <c r="F193" s="2">
        <v>0.17319999999999999</v>
      </c>
    </row>
    <row r="194" spans="2:6" x14ac:dyDescent="0.25">
      <c r="B194" s="2" t="s">
        <v>18</v>
      </c>
      <c r="C194" s="2">
        <v>4</v>
      </c>
      <c r="D194" s="2" t="s">
        <v>204</v>
      </c>
      <c r="E194" s="2">
        <v>8</v>
      </c>
      <c r="F194" s="2">
        <v>1.0548999999999999</v>
      </c>
    </row>
    <row r="195" spans="2:6" x14ac:dyDescent="0.25">
      <c r="B195" s="2" t="s">
        <v>29</v>
      </c>
      <c r="C195" s="2">
        <v>6</v>
      </c>
      <c r="D195" s="2" t="s">
        <v>204</v>
      </c>
      <c r="E195" s="2">
        <v>21</v>
      </c>
      <c r="F195" s="2">
        <v>0.79269999999999996</v>
      </c>
    </row>
    <row r="196" spans="2:6" x14ac:dyDescent="0.25">
      <c r="B196" s="2" t="s">
        <v>29</v>
      </c>
      <c r="C196" s="2">
        <v>6</v>
      </c>
      <c r="D196" s="2" t="s">
        <v>205</v>
      </c>
      <c r="E196" s="2">
        <v>2</v>
      </c>
      <c r="F196" s="2">
        <v>1.67E-2</v>
      </c>
    </row>
    <row r="197" spans="2:6" x14ac:dyDescent="0.25">
      <c r="B197" s="2" t="s">
        <v>29</v>
      </c>
      <c r="C197" s="2">
        <v>3</v>
      </c>
      <c r="D197" s="2" t="s">
        <v>204</v>
      </c>
      <c r="E197" s="2">
        <v>10</v>
      </c>
      <c r="F197" s="2">
        <v>0.45629999999999998</v>
      </c>
    </row>
    <row r="198" spans="2:6" x14ac:dyDescent="0.25">
      <c r="B198" s="2" t="s">
        <v>29</v>
      </c>
      <c r="C198" s="2">
        <v>3</v>
      </c>
      <c r="D198" s="2" t="s">
        <v>205</v>
      </c>
      <c r="E198" s="2">
        <v>4</v>
      </c>
      <c r="F198" s="2">
        <v>3.0300000000000001E-2</v>
      </c>
    </row>
    <row r="199" spans="2:6" x14ac:dyDescent="0.25">
      <c r="B199" s="2" t="s">
        <v>22</v>
      </c>
      <c r="C199" s="2">
        <v>5</v>
      </c>
      <c r="D199" s="2" t="s">
        <v>204</v>
      </c>
      <c r="E199" s="2">
        <v>20</v>
      </c>
      <c r="F199" s="2">
        <v>0.50619999999999998</v>
      </c>
    </row>
    <row r="200" spans="2:6" x14ac:dyDescent="0.25">
      <c r="B200" s="2" t="s">
        <v>22</v>
      </c>
      <c r="C200" s="2">
        <v>5</v>
      </c>
      <c r="D200" s="2" t="s">
        <v>205</v>
      </c>
      <c r="E200" s="2">
        <v>8</v>
      </c>
      <c r="F200" s="2">
        <v>0.152</v>
      </c>
    </row>
    <row r="201" spans="2:6" x14ac:dyDescent="0.25">
      <c r="B201" s="2" t="s">
        <v>20</v>
      </c>
      <c r="C201" s="2">
        <v>4</v>
      </c>
      <c r="D201" s="2" t="s">
        <v>204</v>
      </c>
      <c r="E201" s="2">
        <v>25</v>
      </c>
      <c r="F201" s="2">
        <v>0.58630000000000004</v>
      </c>
    </row>
    <row r="202" spans="2:6" x14ac:dyDescent="0.25">
      <c r="B202" s="2" t="s">
        <v>20</v>
      </c>
      <c r="C202" s="2">
        <v>4</v>
      </c>
      <c r="D202" s="2" t="s">
        <v>205</v>
      </c>
      <c r="E202" s="2">
        <v>4</v>
      </c>
      <c r="F202" s="2">
        <v>3.27E-2</v>
      </c>
    </row>
    <row r="203" spans="2:6" x14ac:dyDescent="0.25">
      <c r="B203" s="2" t="s">
        <v>33</v>
      </c>
      <c r="C203" s="2">
        <v>3</v>
      </c>
      <c r="D203" s="2" t="s">
        <v>204</v>
      </c>
      <c r="E203" s="2">
        <v>15</v>
      </c>
      <c r="F203" s="2">
        <v>0.56499999999999995</v>
      </c>
    </row>
    <row r="204" spans="2:6" x14ac:dyDescent="0.25">
      <c r="B204" s="2" t="s">
        <v>33</v>
      </c>
      <c r="C204" s="2">
        <v>3</v>
      </c>
      <c r="D204" s="2" t="s">
        <v>205</v>
      </c>
      <c r="E204" s="2">
        <v>9</v>
      </c>
      <c r="F204" s="2">
        <v>0.36940000000000001</v>
      </c>
    </row>
    <row r="205" spans="2:6" x14ac:dyDescent="0.25">
      <c r="B205" s="2" t="s">
        <v>29</v>
      </c>
      <c r="C205" s="2">
        <v>2</v>
      </c>
      <c r="D205" s="2" t="s">
        <v>204</v>
      </c>
      <c r="E205" s="2">
        <v>45</v>
      </c>
      <c r="F205" s="2">
        <v>1.0467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4"/>
  <sheetViews>
    <sheetView workbookViewId="0"/>
  </sheetViews>
  <sheetFormatPr defaultColWidth="14.42578125" defaultRowHeight="15" customHeight="1" x14ac:dyDescent="0.25"/>
  <cols>
    <col min="1" max="1" width="22.140625" customWidth="1"/>
  </cols>
  <sheetData>
    <row r="1" spans="1:2" x14ac:dyDescent="0.25">
      <c r="A1" s="10" t="s">
        <v>210</v>
      </c>
      <c r="B1" s="10" t="s">
        <v>145</v>
      </c>
    </row>
    <row r="2" spans="1:2" x14ac:dyDescent="0.25">
      <c r="A2" s="10" t="s">
        <v>211</v>
      </c>
      <c r="B2" s="10" t="s">
        <v>159</v>
      </c>
    </row>
    <row r="3" spans="1:2" x14ac:dyDescent="0.25">
      <c r="A3" s="10" t="s">
        <v>212</v>
      </c>
      <c r="B3" s="10" t="s">
        <v>213</v>
      </c>
    </row>
    <row r="4" spans="1:2" x14ac:dyDescent="0.25">
      <c r="A4" s="10" t="s">
        <v>214</v>
      </c>
      <c r="B4" s="10" t="s">
        <v>164</v>
      </c>
    </row>
    <row r="5" spans="1:2" x14ac:dyDescent="0.25">
      <c r="A5" s="11" t="s">
        <v>215</v>
      </c>
      <c r="B5" s="10" t="s">
        <v>216</v>
      </c>
    </row>
    <row r="6" spans="1:2" x14ac:dyDescent="0.25">
      <c r="A6" s="10" t="s">
        <v>217</v>
      </c>
      <c r="B6" s="10" t="s">
        <v>218</v>
      </c>
    </row>
    <row r="7" spans="1:2" x14ac:dyDescent="0.25">
      <c r="A7" s="10" t="s">
        <v>219</v>
      </c>
      <c r="B7" s="10" t="s">
        <v>153</v>
      </c>
    </row>
    <row r="8" spans="1:2" x14ac:dyDescent="0.25">
      <c r="A8" s="10" t="s">
        <v>220</v>
      </c>
      <c r="B8" s="10" t="s">
        <v>221</v>
      </c>
    </row>
    <row r="9" spans="1:2" x14ac:dyDescent="0.25">
      <c r="A9" s="10" t="s">
        <v>222</v>
      </c>
      <c r="B9" s="10" t="s">
        <v>223</v>
      </c>
    </row>
    <row r="10" spans="1:2" x14ac:dyDescent="0.25">
      <c r="A10" s="11" t="s">
        <v>224</v>
      </c>
      <c r="B10" s="10" t="s">
        <v>225</v>
      </c>
    </row>
    <row r="11" spans="1:2" x14ac:dyDescent="0.25">
      <c r="A11" s="10" t="s">
        <v>226</v>
      </c>
      <c r="B11" s="10" t="s">
        <v>163</v>
      </c>
    </row>
    <row r="12" spans="1:2" x14ac:dyDescent="0.25">
      <c r="A12" s="10" t="s">
        <v>227</v>
      </c>
      <c r="B12" s="10" t="s">
        <v>228</v>
      </c>
    </row>
    <row r="13" spans="1:2" x14ac:dyDescent="0.25">
      <c r="A13" s="10" t="s">
        <v>229</v>
      </c>
      <c r="B13" s="10" t="s">
        <v>156</v>
      </c>
    </row>
    <row r="14" spans="1:2" x14ac:dyDescent="0.25">
      <c r="A14" s="10" t="s">
        <v>230</v>
      </c>
      <c r="B14" s="10" t="s">
        <v>160</v>
      </c>
    </row>
    <row r="15" spans="1:2" x14ac:dyDescent="0.25">
      <c r="A15" s="10" t="s">
        <v>231</v>
      </c>
      <c r="B15" s="10" t="s">
        <v>232</v>
      </c>
    </row>
    <row r="16" spans="1:2" x14ac:dyDescent="0.25">
      <c r="A16" s="10" t="s">
        <v>233</v>
      </c>
      <c r="B16" s="10" t="s">
        <v>234</v>
      </c>
    </row>
    <row r="17" spans="1:2" x14ac:dyDescent="0.25">
      <c r="A17" s="10" t="s">
        <v>235</v>
      </c>
      <c r="B17" s="10" t="s">
        <v>162</v>
      </c>
    </row>
    <row r="18" spans="1:2" x14ac:dyDescent="0.25">
      <c r="A18" s="10" t="s">
        <v>236</v>
      </c>
      <c r="B18" s="10" t="s">
        <v>169</v>
      </c>
    </row>
    <row r="19" spans="1:2" x14ac:dyDescent="0.25">
      <c r="A19" s="10" t="s">
        <v>237</v>
      </c>
      <c r="B19" s="10" t="s">
        <v>238</v>
      </c>
    </row>
    <row r="20" spans="1:2" x14ac:dyDescent="0.25">
      <c r="A20" s="10" t="s">
        <v>239</v>
      </c>
      <c r="B20" s="10" t="s">
        <v>240</v>
      </c>
    </row>
    <row r="21" spans="1:2" x14ac:dyDescent="0.25">
      <c r="A21" s="10" t="s">
        <v>241</v>
      </c>
      <c r="B21" s="10" t="s">
        <v>242</v>
      </c>
    </row>
    <row r="22" spans="1:2" x14ac:dyDescent="0.25">
      <c r="A22" s="10" t="s">
        <v>243</v>
      </c>
      <c r="B22" s="10" t="s">
        <v>166</v>
      </c>
    </row>
    <row r="23" spans="1:2" x14ac:dyDescent="0.25">
      <c r="A23" s="10" t="s">
        <v>244</v>
      </c>
      <c r="B23" s="10" t="s">
        <v>183</v>
      </c>
    </row>
    <row r="24" spans="1:2" x14ac:dyDescent="0.25">
      <c r="A24" s="10" t="s">
        <v>245</v>
      </c>
      <c r="B24" s="10" t="s">
        <v>246</v>
      </c>
    </row>
    <row r="25" spans="1:2" x14ac:dyDescent="0.25">
      <c r="A25" s="10" t="s">
        <v>247</v>
      </c>
      <c r="B25" s="10" t="s">
        <v>193</v>
      </c>
    </row>
    <row r="26" spans="1:2" x14ac:dyDescent="0.25">
      <c r="A26" s="10" t="s">
        <v>248</v>
      </c>
      <c r="B26" s="10" t="s">
        <v>249</v>
      </c>
    </row>
    <row r="27" spans="1:2" x14ac:dyDescent="0.25">
      <c r="A27" s="10" t="s">
        <v>250</v>
      </c>
      <c r="B27" s="10" t="s">
        <v>251</v>
      </c>
    </row>
    <row r="28" spans="1:2" x14ac:dyDescent="0.25">
      <c r="A28" s="10" t="s">
        <v>252</v>
      </c>
      <c r="B28" s="10" t="s">
        <v>253</v>
      </c>
    </row>
    <row r="29" spans="1:2" x14ac:dyDescent="0.25">
      <c r="A29" s="10" t="s">
        <v>254</v>
      </c>
      <c r="B29" s="10" t="s">
        <v>255</v>
      </c>
    </row>
    <row r="30" spans="1:2" x14ac:dyDescent="0.25">
      <c r="A30" s="10" t="s">
        <v>256</v>
      </c>
      <c r="B30" s="10" t="s">
        <v>257</v>
      </c>
    </row>
    <row r="31" spans="1:2" x14ac:dyDescent="0.25">
      <c r="A31" s="10" t="s">
        <v>258</v>
      </c>
      <c r="B31" s="10" t="s">
        <v>259</v>
      </c>
    </row>
    <row r="32" spans="1:2" x14ac:dyDescent="0.25">
      <c r="A32" s="10" t="s">
        <v>260</v>
      </c>
      <c r="B32" s="10" t="s">
        <v>261</v>
      </c>
    </row>
    <row r="33" spans="1:2" x14ac:dyDescent="0.25">
      <c r="A33" s="10" t="s">
        <v>262</v>
      </c>
      <c r="B33" s="10" t="s">
        <v>263</v>
      </c>
    </row>
    <row r="34" spans="1:2" x14ac:dyDescent="0.25">
      <c r="A34" s="10" t="s">
        <v>264</v>
      </c>
      <c r="B34" s="10" t="s">
        <v>265</v>
      </c>
    </row>
    <row r="35" spans="1:2" x14ac:dyDescent="0.25">
      <c r="A35" s="10" t="s">
        <v>266</v>
      </c>
      <c r="B35" s="10" t="s">
        <v>267</v>
      </c>
    </row>
    <row r="36" spans="1:2" x14ac:dyDescent="0.25">
      <c r="A36" s="10" t="s">
        <v>268</v>
      </c>
      <c r="B36" s="10" t="s">
        <v>155</v>
      </c>
    </row>
    <row r="37" spans="1:2" x14ac:dyDescent="0.25">
      <c r="A37" s="10" t="s">
        <v>269</v>
      </c>
      <c r="B37" s="10" t="s">
        <v>270</v>
      </c>
    </row>
    <row r="38" spans="1:2" x14ac:dyDescent="0.25">
      <c r="A38" s="12" t="s">
        <v>271</v>
      </c>
      <c r="B38" s="10" t="s">
        <v>272</v>
      </c>
    </row>
    <row r="39" spans="1:2" x14ac:dyDescent="0.25">
      <c r="A39" s="12" t="s">
        <v>273</v>
      </c>
      <c r="B39" s="10" t="s">
        <v>274</v>
      </c>
    </row>
    <row r="40" spans="1:2" x14ac:dyDescent="0.25">
      <c r="A40" s="10" t="s">
        <v>275</v>
      </c>
      <c r="B40" s="10" t="s">
        <v>276</v>
      </c>
    </row>
    <row r="41" spans="1:2" x14ac:dyDescent="0.25">
      <c r="A41" s="12" t="s">
        <v>277</v>
      </c>
      <c r="B41" s="10" t="s">
        <v>278</v>
      </c>
    </row>
    <row r="42" spans="1:2" x14ac:dyDescent="0.25">
      <c r="A42" s="12" t="s">
        <v>279</v>
      </c>
      <c r="B42" s="10" t="s">
        <v>280</v>
      </c>
    </row>
    <row r="43" spans="1:2" x14ac:dyDescent="0.25">
      <c r="A43" s="10" t="s">
        <v>281</v>
      </c>
      <c r="B43" s="10" t="s">
        <v>281</v>
      </c>
    </row>
    <row r="44" spans="1:2" x14ac:dyDescent="0.25">
      <c r="A44" s="2" t="s">
        <v>282</v>
      </c>
      <c r="B44" s="2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NeWRAM_cond</vt:lpstr>
      <vt:lpstr>NeWRAM_buffers</vt:lpstr>
      <vt:lpstr>soil</vt:lpstr>
      <vt:lpstr>site_type</vt:lpstr>
      <vt:lpstr>inverts</vt:lpstr>
      <vt:lpstr>Worms</vt:lpstr>
      <vt:lpstr>invert 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Abe</cp:lastModifiedBy>
  <dcterms:modified xsi:type="dcterms:W3CDTF">2022-12-06T17:02:18Z</dcterms:modified>
</cp:coreProperties>
</file>