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9555" yWindow="-15" windowWidth="9600" windowHeight="11640" tabRatio="804"/>
  </bookViews>
  <sheets>
    <sheet name="Single PLP" sheetId="1" r:id="rId1"/>
  </sheets>
  <definedNames>
    <definedName name="_Tl1">#REF!</definedName>
    <definedName name="_Tp1">#REF!</definedName>
    <definedName name="alloc_common">#REF!</definedName>
    <definedName name="alloc_common_4">#REF!</definedName>
    <definedName name="alloc_type1">#REF!</definedName>
    <definedName name="alloc_type1_4">#REF!</definedName>
    <definedName name="alloc_type2">#REF!</definedName>
    <definedName name="alloc_type2_4">#REF!</definedName>
    <definedName name="BWT_EXT">#REF!</definedName>
    <definedName name="Cdatasymbol">#REF!</definedName>
    <definedName name="Cfcsymbol">#REF!</definedName>
    <definedName name="ConstellationOrder">#REF!</definedName>
    <definedName name="Cp2symbol">#REF!</definedName>
    <definedName name="Ctot">#REF!</definedName>
    <definedName name="Ctot_4">#REF!</definedName>
    <definedName name="D_L1">#REF!</definedName>
    <definedName name="D_L1_4">#REF!</definedName>
    <definedName name="Excel_BuiltIn_Print_Area_1_1">'Single PLP'!$A$4:$H$92</definedName>
    <definedName name="Excel_BuiltIn_Print_Area_1_1_2">#REF!</definedName>
    <definedName name="Excel_BuiltIn_Print_Area_1_1_3">#REF!</definedName>
    <definedName name="Excel_BuiltIn_Print_Area_2">#REF!</definedName>
    <definedName name="Excel_BuiltIn_Print_Area_2_1">#REF!</definedName>
    <definedName name="Excel_BuiltIn_Sheet_Title_1">"Sheet1"</definedName>
    <definedName name="Excel_BuiltIn_Sheet_Title_2">"Sheet2"</definedName>
    <definedName name="Excel_BuiltIn_Sheet_Title_3">"Sheet3"</definedName>
    <definedName name="FCS">#REF!</definedName>
    <definedName name="FCS_PP_subtable">#REF!</definedName>
    <definedName name="FCS_SISOMISO_subtable">#REF!</definedName>
    <definedName name="Ijump_common">#REF!</definedName>
    <definedName name="Ijump_common_4">#REF!</definedName>
    <definedName name="Ijump_type1">#REF!</definedName>
    <definedName name="Ijump_type1_4">#REF!</definedName>
    <definedName name="Ijump_type2">#REF!</definedName>
    <definedName name="Ijump_type2_4">#REF!</definedName>
    <definedName name="Kbch_common">#REF!</definedName>
    <definedName name="Kbch_common_4">#REF!</definedName>
    <definedName name="Kbch_type1">#REF!</definedName>
    <definedName name="Kbch_type1_4">#REF!</definedName>
    <definedName name="Kbch_type2">#REF!</definedName>
    <definedName name="Kbch_type2_4">#REF!</definedName>
    <definedName name="Lf">#REF!</definedName>
    <definedName name="Lf_4">#REF!</definedName>
    <definedName name="Ncells_common">#REF!</definedName>
    <definedName name="Ncells_common_4">#REF!</definedName>
    <definedName name="Ncells_type1">#REF!</definedName>
    <definedName name="Ncells_type1_4">#REF!</definedName>
    <definedName name="Ncells_type2">#REF!</definedName>
    <definedName name="Ncells_type2_4">#REF!</definedName>
    <definedName name="Np2symbol">#REF!</definedName>
    <definedName name="Pi_common">#REF!</definedName>
    <definedName name="Pi_common_4">#REF!</definedName>
    <definedName name="Pi_type1">#REF!</definedName>
    <definedName name="Pi_type1_4">#REF!</definedName>
    <definedName name="Pi_type2">#REF!</definedName>
    <definedName name="Pi_type2_4">#REF!</definedName>
    <definedName name="plot_bit_rate">OFFSET(#REF!,#REF!,0,#REF!)</definedName>
    <definedName name="plot_bit_rate_4">OFFSET(#REF!,#REF!,0,#REF!)</definedName>
    <definedName name="plot_lf">OFFSET(#REF!,#REF!,0,#REF!)</definedName>
    <definedName name="plot_lf_4">OFFSET(#REF!,#REF!,0,#REF!)</definedName>
    <definedName name="plot_ti">OFFSET(#REF!,#REF!,0,#REF!)</definedName>
    <definedName name="plot_ti_4">OFFSET(#REF!,#REF!,0,#REF!)</definedName>
    <definedName name="PP">#REF!</definedName>
    <definedName name="_xlnm.Print_Area" localSheetId="0">'Single PLP'!$A$1:$AC$106</definedName>
    <definedName name="Rmax_common">#REF!</definedName>
    <definedName name="Rmax_common_4">#REF!</definedName>
    <definedName name="Rmax_type1">#REF!</definedName>
    <definedName name="Rmax_type1_4">#REF!</definedName>
    <definedName name="Rmax_type2">#REF!</definedName>
    <definedName name="Rmax_type2_4">#REF!</definedName>
    <definedName name="Rmin_type2">#REF!</definedName>
    <definedName name="Rmin_type2_4">#REF!</definedName>
    <definedName name="SISOMISO">#REF!</definedName>
    <definedName name="Tcommon">#REF!</definedName>
    <definedName name="Tcommon_4">#REF!</definedName>
    <definedName name="Tl1_4">#REF!</definedName>
    <definedName name="Toverlap_common">#REF!</definedName>
    <definedName name="Toverlap_common_4">#REF!</definedName>
    <definedName name="Toverlap_type1">#REF!</definedName>
    <definedName name="Toverlap_type1_4">#REF!</definedName>
    <definedName name="Toverlap_type2">#REF!</definedName>
    <definedName name="Toverlap_type2_4">#REF!</definedName>
    <definedName name="Tp1_4">#REF!</definedName>
    <definedName name="TR">#REF!</definedName>
    <definedName name="TR_subtable">#REF!</definedName>
    <definedName name="Ts">#REF!</definedName>
    <definedName name="Ts_4">#REF!</definedName>
    <definedName name="Ttype1">#REF!</definedName>
    <definedName name="Ttype1_4">#REF!</definedName>
  </definedNames>
  <calcPr calcId="125725"/>
</workbook>
</file>

<file path=xl/calcChain.xml><?xml version="1.0" encoding="utf-8"?>
<calcChain xmlns="http://schemas.openxmlformats.org/spreadsheetml/2006/main">
  <c r="D6" i="1"/>
  <c r="E6"/>
  <c r="F6" s="1"/>
  <c r="F8" s="1"/>
  <c r="AG6"/>
  <c r="AH6"/>
  <c r="AI6" s="1"/>
  <c r="AJ6"/>
  <c r="AK6" s="1"/>
  <c r="C8"/>
  <c r="AQ8"/>
  <c r="AP32"/>
  <c r="AP33"/>
  <c r="AQ38"/>
  <c r="AQ39"/>
  <c r="AQ40"/>
  <c r="AQ41"/>
  <c r="C60"/>
  <c r="F60"/>
  <c r="F78" s="1"/>
  <c r="F82" s="1"/>
  <c r="G60"/>
  <c r="H60"/>
  <c r="I60"/>
  <c r="J60"/>
  <c r="J78" s="1"/>
  <c r="K60"/>
  <c r="K78"/>
  <c r="K82" s="1"/>
  <c r="L60"/>
  <c r="L78" s="1"/>
  <c r="L82" s="1"/>
  <c r="M60"/>
  <c r="N60"/>
  <c r="N78" s="1"/>
  <c r="O60"/>
  <c r="P60"/>
  <c r="P78" s="1"/>
  <c r="P82"/>
  <c r="Q60"/>
  <c r="Q78"/>
  <c r="Q82" s="1"/>
  <c r="R60"/>
  <c r="S60"/>
  <c r="T60"/>
  <c r="T78" s="1"/>
  <c r="T82"/>
  <c r="U60"/>
  <c r="V60"/>
  <c r="AQ60"/>
  <c r="V64"/>
  <c r="AM64"/>
  <c r="AN64"/>
  <c r="AO64"/>
  <c r="AP64"/>
  <c r="F71"/>
  <c r="F74" s="1"/>
  <c r="G71"/>
  <c r="G74" s="1"/>
  <c r="G72"/>
  <c r="G75" s="1"/>
  <c r="H71"/>
  <c r="H74" s="1"/>
  <c r="I71"/>
  <c r="I74" s="1"/>
  <c r="J71"/>
  <c r="J74" s="1"/>
  <c r="K71"/>
  <c r="K74" s="1"/>
  <c r="L71"/>
  <c r="L74" s="1"/>
  <c r="M71"/>
  <c r="M74" s="1"/>
  <c r="N71"/>
  <c r="N74" s="1"/>
  <c r="O71"/>
  <c r="O74" s="1"/>
  <c r="P71"/>
  <c r="P74" s="1"/>
  <c r="Q71"/>
  <c r="Q74" s="1"/>
  <c r="R71"/>
  <c r="R74" s="1"/>
  <c r="S71"/>
  <c r="S74" s="1"/>
  <c r="T71"/>
  <c r="T74" s="1"/>
  <c r="U71"/>
  <c r="U74" s="1"/>
  <c r="V71"/>
  <c r="V74" s="1"/>
  <c r="I72"/>
  <c r="I75" s="1"/>
  <c r="F73"/>
  <c r="F90"/>
  <c r="G73"/>
  <c r="H73"/>
  <c r="H90" s="1"/>
  <c r="I73"/>
  <c r="I90" s="1"/>
  <c r="J73"/>
  <c r="J90" s="1"/>
  <c r="K73"/>
  <c r="K90" s="1"/>
  <c r="L73"/>
  <c r="L90"/>
  <c r="M73"/>
  <c r="M90"/>
  <c r="N73"/>
  <c r="N90"/>
  <c r="O73"/>
  <c r="P73"/>
  <c r="P90" s="1"/>
  <c r="Q73"/>
  <c r="Q90" s="1"/>
  <c r="R73"/>
  <c r="R90" s="1"/>
  <c r="S73"/>
  <c r="S90" s="1"/>
  <c r="T73"/>
  <c r="T90"/>
  <c r="U73"/>
  <c r="U90"/>
  <c r="V73"/>
  <c r="V90"/>
  <c r="C75"/>
  <c r="C77" s="1"/>
  <c r="E75"/>
  <c r="E77" s="1"/>
  <c r="AQ75"/>
  <c r="AQ77" s="1"/>
  <c r="G78"/>
  <c r="G82" s="1"/>
  <c r="H78"/>
  <c r="H82" s="1"/>
  <c r="I78"/>
  <c r="J82"/>
  <c r="M78"/>
  <c r="M82"/>
  <c r="N82"/>
  <c r="O78"/>
  <c r="R78"/>
  <c r="R82" s="1"/>
  <c r="S78"/>
  <c r="S82" s="1"/>
  <c r="U78"/>
  <c r="U82" s="1"/>
  <c r="V78"/>
  <c r="V82" s="1"/>
  <c r="C82"/>
  <c r="E82"/>
  <c r="I82"/>
  <c r="O82"/>
  <c r="AQ82"/>
  <c r="C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AQ87"/>
  <c r="F94"/>
  <c r="F95"/>
  <c r="F96"/>
  <c r="F97"/>
  <c r="G94"/>
  <c r="G95"/>
  <c r="G96"/>
  <c r="H94"/>
  <c r="H95"/>
  <c r="H96"/>
  <c r="I94"/>
  <c r="I95"/>
  <c r="I96"/>
  <c r="J94"/>
  <c r="J95"/>
  <c r="J96"/>
  <c r="K94"/>
  <c r="K95"/>
  <c r="K96"/>
  <c r="K97"/>
  <c r="K98" s="1"/>
  <c r="K99" s="1"/>
  <c r="L94"/>
  <c r="L95"/>
  <c r="L96"/>
  <c r="L97"/>
  <c r="L99" s="1"/>
  <c r="L100" s="1"/>
  <c r="L101" s="1"/>
  <c r="M94"/>
  <c r="M95"/>
  <c r="M96"/>
  <c r="M97"/>
  <c r="M99" s="1"/>
  <c r="M100" s="1"/>
  <c r="M101" s="1"/>
  <c r="N94"/>
  <c r="N95"/>
  <c r="N96"/>
  <c r="O94"/>
  <c r="O95"/>
  <c r="O97"/>
  <c r="O99" s="1"/>
  <c r="O100" s="1"/>
  <c r="O101" s="1"/>
  <c r="O96"/>
  <c r="P94"/>
  <c r="P95"/>
  <c r="P96"/>
  <c r="Q94"/>
  <c r="Q95"/>
  <c r="Q97" s="1"/>
  <c r="Q98" s="1"/>
  <c r="Q96"/>
  <c r="R94"/>
  <c r="R95"/>
  <c r="R96"/>
  <c r="S94"/>
  <c r="S95"/>
  <c r="S97"/>
  <c r="S96"/>
  <c r="T94"/>
  <c r="T95"/>
  <c r="T96"/>
  <c r="U94"/>
  <c r="U95"/>
  <c r="U96"/>
  <c r="V94"/>
  <c r="V95"/>
  <c r="V97"/>
  <c r="V96"/>
  <c r="C90"/>
  <c r="E90"/>
  <c r="G90"/>
  <c r="O90"/>
  <c r="AQ90"/>
  <c r="E8"/>
  <c r="G6"/>
  <c r="G8" s="1"/>
  <c r="AJ8"/>
  <c r="AL6"/>
  <c r="AK8"/>
  <c r="M98"/>
  <c r="L98"/>
  <c r="R97"/>
  <c r="I97"/>
  <c r="I99" s="1"/>
  <c r="I100" s="1"/>
  <c r="I101" s="1"/>
  <c r="G97"/>
  <c r="F98"/>
  <c r="F99" s="1"/>
  <c r="F100" s="1"/>
  <c r="F101" s="1"/>
  <c r="O98"/>
  <c r="U97"/>
  <c r="T97"/>
  <c r="T99" s="1"/>
  <c r="T100" s="1"/>
  <c r="T101" s="1"/>
  <c r="S98"/>
  <c r="S99"/>
  <c r="S100" s="1"/>
  <c r="S101" s="1"/>
  <c r="P97"/>
  <c r="N97"/>
  <c r="N99" s="1"/>
  <c r="N100" s="1"/>
  <c r="N101" s="1"/>
  <c r="J97"/>
  <c r="H97"/>
  <c r="H98" s="1"/>
  <c r="H99" s="1"/>
  <c r="N98"/>
  <c r="U98"/>
  <c r="U99"/>
  <c r="U100" s="1"/>
  <c r="U101" s="1"/>
  <c r="G98"/>
  <c r="G99"/>
  <c r="G100" s="1"/>
  <c r="G101" s="1"/>
  <c r="J99"/>
  <c r="J100" s="1"/>
  <c r="J101" s="1"/>
  <c r="J98"/>
  <c r="P98"/>
  <c r="P99" s="1"/>
  <c r="P100" s="1"/>
  <c r="P101" s="1"/>
  <c r="T98"/>
  <c r="I98"/>
  <c r="R98"/>
  <c r="R99" s="1"/>
  <c r="R100" s="1"/>
  <c r="R101" s="1"/>
  <c r="I76" l="1"/>
  <c r="I77"/>
  <c r="G76"/>
  <c r="R102"/>
  <c r="R103" s="1"/>
  <c r="R104" s="1"/>
  <c r="R106" s="1"/>
  <c r="R89" s="1"/>
  <c r="G102"/>
  <c r="G103"/>
  <c r="G104" s="1"/>
  <c r="G106" s="1"/>
  <c r="G89" s="1"/>
  <c r="T102"/>
  <c r="T103"/>
  <c r="T104" s="1"/>
  <c r="T106" s="1"/>
  <c r="T89" s="1"/>
  <c r="F102"/>
  <c r="F103" s="1"/>
  <c r="F104" s="1"/>
  <c r="F106" s="1"/>
  <c r="F89" s="1"/>
  <c r="I102"/>
  <c r="I103" s="1"/>
  <c r="I104" s="1"/>
  <c r="I106" s="1"/>
  <c r="I89" s="1"/>
  <c r="I91" s="1"/>
  <c r="U102"/>
  <c r="U103" s="1"/>
  <c r="U104" s="1"/>
  <c r="U106" s="1"/>
  <c r="U89" s="1"/>
  <c r="N102"/>
  <c r="N103"/>
  <c r="N104" s="1"/>
  <c r="N106" s="1"/>
  <c r="N89" s="1"/>
  <c r="S102"/>
  <c r="S103"/>
  <c r="S104" s="1"/>
  <c r="S106" s="1"/>
  <c r="S89" s="1"/>
  <c r="O102"/>
  <c r="O103"/>
  <c r="O104" s="1"/>
  <c r="O106" s="1"/>
  <c r="O89" s="1"/>
  <c r="M102"/>
  <c r="M103" s="1"/>
  <c r="M104" s="1"/>
  <c r="M106" s="1"/>
  <c r="M89" s="1"/>
  <c r="L102"/>
  <c r="L103"/>
  <c r="L104" s="1"/>
  <c r="L106" s="1"/>
  <c r="L89" s="1"/>
  <c r="P102"/>
  <c r="P103" s="1"/>
  <c r="P104" s="1"/>
  <c r="P106" s="1"/>
  <c r="P89" s="1"/>
  <c r="J102"/>
  <c r="J103" s="1"/>
  <c r="J104" s="1"/>
  <c r="J106" s="1"/>
  <c r="J89" s="1"/>
  <c r="V72"/>
  <c r="H72"/>
  <c r="T72"/>
  <c r="G77"/>
  <c r="G91" s="1"/>
  <c r="AL8"/>
  <c r="AM6"/>
  <c r="V98"/>
  <c r="V99" s="1"/>
  <c r="V100" s="1"/>
  <c r="V101" s="1"/>
  <c r="L72"/>
  <c r="H100"/>
  <c r="H101" s="1"/>
  <c r="K100"/>
  <c r="K101" s="1"/>
  <c r="H6"/>
  <c r="Q99"/>
  <c r="Q100" s="1"/>
  <c r="Q101" s="1"/>
  <c r="V102" l="1"/>
  <c r="V103" s="1"/>
  <c r="V104" s="1"/>
  <c r="V106" s="1"/>
  <c r="V89" s="1"/>
  <c r="I6"/>
  <c r="H8"/>
  <c r="H102"/>
  <c r="H103"/>
  <c r="H104" s="1"/>
  <c r="H106" s="1"/>
  <c r="H89" s="1"/>
  <c r="T76"/>
  <c r="T75"/>
  <c r="T77" s="1"/>
  <c r="T91" s="1"/>
  <c r="Q102"/>
  <c r="Q103"/>
  <c r="Q104" s="1"/>
  <c r="Q106" s="1"/>
  <c r="Q89" s="1"/>
  <c r="K102"/>
  <c r="K103" s="1"/>
  <c r="K104" s="1"/>
  <c r="K106" s="1"/>
  <c r="K89" s="1"/>
  <c r="M72"/>
  <c r="AM8"/>
  <c r="AN6"/>
  <c r="H75"/>
  <c r="H76"/>
  <c r="V76"/>
  <c r="V75"/>
  <c r="L105"/>
  <c r="O105"/>
  <c r="S105"/>
  <c r="N105"/>
  <c r="T105"/>
  <c r="G105"/>
  <c r="L76"/>
  <c r="L75"/>
  <c r="J105"/>
  <c r="P105"/>
  <c r="M105"/>
  <c r="U105"/>
  <c r="I105"/>
  <c r="F105"/>
  <c r="R105"/>
  <c r="H77" l="1"/>
  <c r="H91" s="1"/>
  <c r="AO6"/>
  <c r="AN8"/>
  <c r="S72"/>
  <c r="J6"/>
  <c r="I8"/>
  <c r="L77"/>
  <c r="L91" s="1"/>
  <c r="V77"/>
  <c r="V91" s="1"/>
  <c r="Q105"/>
  <c r="H105"/>
  <c r="M75"/>
  <c r="M76"/>
  <c r="K105"/>
  <c r="V105"/>
  <c r="S75" l="1"/>
  <c r="S76"/>
  <c r="F72"/>
  <c r="AO8"/>
  <c r="AP6"/>
  <c r="AP8" s="1"/>
  <c r="K6"/>
  <c r="J8"/>
  <c r="M77"/>
  <c r="M91" s="1"/>
  <c r="F75" l="1"/>
  <c r="F76"/>
  <c r="S77"/>
  <c r="S91" s="1"/>
  <c r="L6"/>
  <c r="K8"/>
  <c r="J72"/>
  <c r="F77" l="1"/>
  <c r="F91" s="1"/>
  <c r="Q72"/>
  <c r="P72"/>
  <c r="O72"/>
  <c r="U72"/>
  <c r="R72"/>
  <c r="N72"/>
  <c r="K72"/>
  <c r="J75"/>
  <c r="J77" s="1"/>
  <c r="J91" s="1"/>
  <c r="J76"/>
  <c r="M6"/>
  <c r="L8"/>
  <c r="N6" l="1"/>
  <c r="M8"/>
  <c r="N75"/>
  <c r="N77" s="1"/>
  <c r="N91" s="1"/>
  <c r="N76"/>
  <c r="U75"/>
  <c r="U77" s="1"/>
  <c r="U91" s="1"/>
  <c r="U76"/>
  <c r="P76"/>
  <c r="P75"/>
  <c r="K76"/>
  <c r="K75"/>
  <c r="R76"/>
  <c r="R75"/>
  <c r="O75"/>
  <c r="O77" s="1"/>
  <c r="O91" s="1"/>
  <c r="O76"/>
  <c r="Q76"/>
  <c r="Q75"/>
  <c r="O6" l="1"/>
  <c r="N8"/>
  <c r="Q77"/>
  <c r="Q91" s="1"/>
  <c r="R77"/>
  <c r="R91" s="1"/>
  <c r="K77"/>
  <c r="K91" s="1"/>
  <c r="P77"/>
  <c r="P91" s="1"/>
  <c r="O8" l="1"/>
  <c r="P6"/>
  <c r="P8" l="1"/>
  <c r="Q6"/>
  <c r="Q8" l="1"/>
  <c r="R6"/>
  <c r="R8" l="1"/>
  <c r="S6"/>
  <c r="S8" l="1"/>
  <c r="T6"/>
  <c r="U6" l="1"/>
  <c r="T8"/>
  <c r="U8" l="1"/>
  <c r="V6"/>
  <c r="W6" l="1"/>
  <c r="X6" s="1"/>
  <c r="Y6" s="1"/>
  <c r="Z6" s="1"/>
  <c r="AA6" s="1"/>
  <c r="AB6" s="1"/>
  <c r="AC6" s="1"/>
  <c r="AD6" s="1"/>
  <c r="AE6" s="1"/>
  <c r="V8"/>
</calcChain>
</file>

<file path=xl/sharedStrings.xml><?xml version="1.0" encoding="utf-8"?>
<sst xmlns="http://schemas.openxmlformats.org/spreadsheetml/2006/main" count="746" uniqueCount="215">
  <si>
    <t>Date, Author (Company)</t>
  </si>
  <si>
    <t xml:space="preserve">last update : </t>
  </si>
  <si>
    <t>04/12/09,Chris Nokes (BBC)</t>
  </si>
  <si>
    <t>Parameter</t>
  </si>
  <si>
    <t>Explanation</t>
  </si>
  <si>
    <t>Number</t>
  </si>
  <si>
    <t>Mnemonic</t>
  </si>
  <si>
    <t>CR35</t>
  </si>
  <si>
    <t>CR23</t>
  </si>
  <si>
    <t>8KFFT</t>
  </si>
  <si>
    <t>16KFFT</t>
  </si>
  <si>
    <t>4KFFT</t>
  </si>
  <si>
    <t>2KFFT</t>
  </si>
  <si>
    <t>1KFFT</t>
  </si>
  <si>
    <t>64QAM45</t>
  </si>
  <si>
    <t>64QAM56</t>
  </si>
  <si>
    <t>64QAM34</t>
  </si>
  <si>
    <t>256QAM34</t>
  </si>
  <si>
    <t>PAPRTR</t>
  </si>
  <si>
    <t>MISO</t>
  </si>
  <si>
    <t>NOROT</t>
  </si>
  <si>
    <t>FEF</t>
  </si>
  <si>
    <t>DTG016</t>
  </si>
  <si>
    <t>DTG052</t>
  </si>
  <si>
    <t>DTG091</t>
  </si>
  <si>
    <t>DTG167</t>
  </si>
  <si>
    <t>DTG168</t>
  </si>
  <si>
    <t>V121</t>
  </si>
  <si>
    <t>TXSIGFEF</t>
  </si>
  <si>
    <t>TXSIGAUX</t>
  </si>
  <si>
    <t>VV Reference</t>
  </si>
  <si>
    <t>Note: Figures in red indicate differences from BBC35 parameters. Blank spaces indicate the use BBC35 parameters.</t>
  </si>
  <si>
    <t>BBC modulator parameters for code rate 3/5 (OFCOM mode 4)</t>
  </si>
  <si>
    <t>BBC modulator parameters for code rate 2/3 (OFCOM mode 7)</t>
  </si>
  <si>
    <t>Test different FFTSIZE, GI, PP. Time Interleaver Type 1</t>
  </si>
  <si>
    <t>8KFFT, PP8</t>
  </si>
  <si>
    <t>Test different FFTSIZE, GI, PP. Time Interleaver type 2</t>
  </si>
  <si>
    <t>18KFFT, PP8, Extended Bandwith</t>
  </si>
  <si>
    <t>PP6</t>
  </si>
  <si>
    <t>OFCOM mode 2</t>
  </si>
  <si>
    <t>OFCOM mode 3</t>
  </si>
  <si>
    <t>OFCOM Mode1</t>
  </si>
  <si>
    <t>OFCOM mode 5</t>
  </si>
  <si>
    <t>OFCOM Mode 6</t>
  </si>
  <si>
    <t>Test tone reservations</t>
  </si>
  <si>
    <t>Use MISO</t>
  </si>
  <si>
    <t>No rotated constellations</t>
  </si>
  <si>
    <t>No time interleaving</t>
  </si>
  <si>
    <t>Normal mode</t>
  </si>
  <si>
    <t>7MHz</t>
  </si>
  <si>
    <t>FEF 60ms</t>
  </si>
  <si>
    <t>FEF 100ms</t>
  </si>
  <si>
    <t>As VV037, but V1.2.1. spec</t>
  </si>
  <si>
    <t>Same as VV038 but with TXSIG at the end of the FEF part</t>
  </si>
  <si>
    <t>Same as VV001 but with TxSig in auxiliary stream</t>
  </si>
  <si>
    <t>Overall</t>
  </si>
  <si>
    <t>Length</t>
  </si>
  <si>
    <t>V&amp;V minimum of one T2 frame</t>
  </si>
  <si>
    <t>2 T2 Superframes</t>
  </si>
  <si>
    <t>PLP</t>
  </si>
  <si>
    <t>Single</t>
  </si>
  <si>
    <t>FFTSIZE</t>
  </si>
  <si>
    <t>32K</t>
  </si>
  <si>
    <t>8K</t>
  </si>
  <si>
    <t>16K</t>
  </si>
  <si>
    <t>4K</t>
  </si>
  <si>
    <t>2K</t>
  </si>
  <si>
    <t>1K</t>
  </si>
  <si>
    <t>GI</t>
  </si>
  <si>
    <t>1/128</t>
  </si>
  <si>
    <t>19/256</t>
  </si>
  <si>
    <t>1/16</t>
  </si>
  <si>
    <t>1/4</t>
  </si>
  <si>
    <t>19/128</t>
  </si>
  <si>
    <t>1/32</t>
  </si>
  <si>
    <t>1/8</t>
  </si>
  <si>
    <t>Data Symbols</t>
  </si>
  <si>
    <t>Including frame closing symbol (if present)</t>
  </si>
  <si>
    <t>SISO/MISO</t>
  </si>
  <si>
    <t>SISO</t>
  </si>
  <si>
    <t>PAPR</t>
  </si>
  <si>
    <t>None</t>
  </si>
  <si>
    <t>TR</t>
  </si>
  <si>
    <t>P2-TR only</t>
  </si>
  <si>
    <t>Null packet deletion</t>
  </si>
  <si>
    <t>Frames per superframe</t>
  </si>
  <si>
    <t>Bandwidth</t>
  </si>
  <si>
    <t>8MHz</t>
  </si>
  <si>
    <t>Extended Carrier Mode</t>
  </si>
  <si>
    <t>Yes</t>
  </si>
  <si>
    <t>No</t>
  </si>
  <si>
    <t>Pilot Pattern</t>
  </si>
  <si>
    <t>PP7</t>
  </si>
  <si>
    <t>PP5</t>
  </si>
  <si>
    <t>PP8</t>
  </si>
  <si>
    <t>PP1</t>
  </si>
  <si>
    <t>PP2</t>
  </si>
  <si>
    <t>PP3</t>
  </si>
  <si>
    <t>PP4</t>
  </si>
  <si>
    <t>L1 Modulation</t>
  </si>
  <si>
    <t>64QAM</t>
  </si>
  <si>
    <t>16QAM</t>
  </si>
  <si>
    <t>QPSK</t>
  </si>
  <si>
    <t>BPSK</t>
  </si>
  <si>
    <t>Sub Slices per Frame</t>
  </si>
  <si>
    <t>Not required in Single PLP</t>
  </si>
  <si>
    <t>FEF Type</t>
  </si>
  <si>
    <t>FEF Length</t>
  </si>
  <si>
    <t>FEF Interval</t>
  </si>
  <si>
    <t>FEF P1: S1 Value</t>
  </si>
  <si>
    <t>FEF P1: S2 Value</t>
  </si>
  <si>
    <t>FEF contents</t>
  </si>
  <si>
    <t>Waveform in FEF part: NULL, PRBS or TxSig</t>
  </si>
  <si>
    <t>NULL</t>
  </si>
  <si>
    <t>PRBS</t>
  </si>
  <si>
    <t>PRBS+TxSig</t>
  </si>
  <si>
    <t>TxSig FEF ID1</t>
  </si>
  <si>
    <t>Range: 0...7</t>
  </si>
  <si>
    <t>TxSig FEF ID2</t>
  </si>
  <si>
    <t>L1 Repetition</t>
  </si>
  <si>
    <t>Repetition of the dynamic signalling</t>
  </si>
  <si>
    <t>Number of PLPs</t>
  </si>
  <si>
    <t>Number of RFs</t>
  </si>
  <si>
    <t>Number of AUXs</t>
  </si>
  <si>
    <t>TxSig AUX P</t>
  </si>
  <si>
    <t>TxSig AUX Q</t>
  </si>
  <si>
    <t>TxSig AUX R</t>
  </si>
  <si>
    <t>TxSig AUX ID</t>
  </si>
  <si>
    <t>Spec version</t>
  </si>
  <si>
    <t>1.1.1</t>
  </si>
  <si>
    <t>1.2.1</t>
  </si>
  <si>
    <t>Vclip</t>
  </si>
  <si>
    <t>for TR</t>
  </si>
  <si>
    <t>Number of PAPR-TR iterations</t>
  </si>
  <si>
    <t>Vclip (ACE)</t>
  </si>
  <si>
    <t>L1_ACE_MAX</t>
  </si>
  <si>
    <t>PLP 0</t>
  </si>
  <si>
    <t>PLP_ID</t>
  </si>
  <si>
    <t>Type</t>
  </si>
  <si>
    <t>Modulation</t>
  </si>
  <si>
    <t>256QAM</t>
  </si>
  <si>
    <t>Rate</t>
  </si>
  <si>
    <t>3/5</t>
  </si>
  <si>
    <t>2/3</t>
  </si>
  <si>
    <t>3/4</t>
  </si>
  <si>
    <t>5/6</t>
  </si>
  <si>
    <t>4/5</t>
  </si>
  <si>
    <t>FEC Type</t>
  </si>
  <si>
    <t>Rotated QAM</t>
  </si>
  <si>
    <t>FEC blocks per interleaving frame</t>
  </si>
  <si>
    <t>Comma-separated list gives the number of blocks in each Interleaving Frame</t>
  </si>
  <si>
    <t>Max FEC blocks per interleaving frame</t>
  </si>
  <si>
    <t>Value for configurable signalling. May exceed the max value used</t>
  </si>
  <si>
    <t>TI blocks per frame (N_TI)</t>
  </si>
  <si>
    <t>derived parameter</t>
  </si>
  <si>
    <t>T2 frames per Interleaving Frame (P_I)</t>
  </si>
  <si>
    <t>Frame Interval  (I_JUMP)</t>
  </si>
  <si>
    <t>Type of time-interleaving</t>
  </si>
  <si>
    <t>Time Interleaving Length</t>
  </si>
  <si>
    <t>Input stage</t>
  </si>
  <si>
    <t>Mode</t>
  </si>
  <si>
    <t>HEM</t>
  </si>
  <si>
    <t>NORMAL</t>
  </si>
  <si>
    <t>NM</t>
  </si>
  <si>
    <t>ISSY</t>
  </si>
  <si>
    <t>Yes(long)</t>
  </si>
  <si>
    <t>BUFS</t>
  </si>
  <si>
    <t>Design delay (samples)</t>
  </si>
  <si>
    <t>Not required in Single PLP (I.G. 7.7.3.1)</t>
  </si>
  <si>
    <t>In Band Signalling</t>
  </si>
  <si>
    <t>Type B</t>
  </si>
  <si>
    <t>Number of other PLPs in-band signalling</t>
  </si>
  <si>
    <t>Derived Parameters</t>
  </si>
  <si>
    <t>P2 Symbols</t>
  </si>
  <si>
    <t>Frame Closing Symbol</t>
  </si>
  <si>
    <t>FEC blocks in each T2 frame</t>
  </si>
  <si>
    <t>67 + 67 + 68 =</t>
  </si>
  <si>
    <t>Available active carriers (P2)</t>
  </si>
  <si>
    <t>Available active carriers (Normal)</t>
  </si>
  <si>
    <t>Available active carriers (FCS)</t>
  </si>
  <si>
    <t>Total Available active carriers (check)</t>
  </si>
  <si>
    <t>Max number of FEC blocks in a TI block PLP#0</t>
  </si>
  <si>
    <t>Max number of FEC blocks in a TI block PLP#1</t>
  </si>
  <si>
    <t>Max number of FEC blocks in a TI block PLP#2</t>
  </si>
  <si>
    <t>Max number of FEC blocks in a TI block PLP#3</t>
  </si>
  <si>
    <t>Num of cells per TI block PLP#0</t>
  </si>
  <si>
    <t>68 * 64800 / 8 =</t>
  </si>
  <si>
    <t>Num of cells per TI block PLP#1</t>
  </si>
  <si>
    <t>Num of cells per TI block PLP#2</t>
  </si>
  <si>
    <t>Num of cells per TI block PLP#3</t>
  </si>
  <si>
    <t>Num of cells per TI blocks of MaxData &amp; Common PLP</t>
  </si>
  <si>
    <t>Check: max 2^19+2^15 cells for a TI Block</t>
  </si>
  <si>
    <t xml:space="preserve">L1 pre </t>
  </si>
  <si>
    <t>1840 cells</t>
  </si>
  <si>
    <t xml:space="preserve">L1 post </t>
  </si>
  <si>
    <t>250 cells</t>
  </si>
  <si>
    <t xml:space="preserve">Data cells </t>
  </si>
  <si>
    <t xml:space="preserve">202 * 8100 = </t>
  </si>
  <si>
    <t xml:space="preserve">Dummy cells </t>
  </si>
  <si>
    <t xml:space="preserve">(= 1639268 – 1840 – 250 – 1636200) </t>
  </si>
  <si>
    <t xml:space="preserve">Elementary period T </t>
  </si>
  <si>
    <t>7/64 µs</t>
  </si>
  <si>
    <t>L1 Post Configurable</t>
  </si>
  <si>
    <t>L1 Post Dynamic</t>
  </si>
  <si>
    <t>L1 Repetision</t>
  </si>
  <si>
    <t>Total bits of L1 Post</t>
  </si>
  <si>
    <t>Npost_FEC_Block</t>
  </si>
  <si>
    <t>K_L1_PADDING</t>
  </si>
  <si>
    <t>K_post</t>
  </si>
  <si>
    <t>K_sig</t>
  </si>
  <si>
    <t>Npunc_temp</t>
  </si>
  <si>
    <t>Npost_temp</t>
  </si>
  <si>
    <t>Npost</t>
  </si>
  <si>
    <t>Npunc</t>
  </si>
  <si>
    <t>N_MOD_per_Block</t>
  </si>
</sst>
</file>

<file path=xl/styles.xml><?xml version="1.0" encoding="utf-8"?>
<styleSheet xmlns="http://schemas.openxmlformats.org/spreadsheetml/2006/main">
  <numFmts count="1">
    <numFmt numFmtId="164" formatCode="000"/>
  </numFmts>
  <fonts count="49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i/>
      <sz val="12"/>
      <name val="Times New Roman"/>
      <family val="1"/>
    </font>
    <font>
      <sz val="10"/>
      <name val="ＭＳ Ｐゴシック"/>
      <family val="3"/>
      <charset val="128"/>
    </font>
    <font>
      <b/>
      <sz val="10"/>
      <name val="Arial"/>
      <family val="2"/>
    </font>
    <font>
      <sz val="12"/>
      <name val="ＭＳ Ｐゴシック"/>
      <family val="3"/>
      <charset val="128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55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5" fillId="2" borderId="1" applyNumberFormat="0" applyAlignment="0" applyProtection="0"/>
    <xf numFmtId="0" fontId="6" fillId="2" borderId="2" applyNumberFormat="0" applyAlignment="0" applyProtection="0"/>
    <xf numFmtId="0" fontId="7" fillId="3" borderId="2" applyNumberFormat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8" borderId="0" applyNumberFormat="0" applyBorder="0" applyAlignment="0" applyProtection="0"/>
    <xf numFmtId="0" fontId="48" fillId="0" borderId="0"/>
    <xf numFmtId="0" fontId="48" fillId="4" borderId="9" applyNumberFormat="0" applyAlignment="0" applyProtection="0"/>
    <xf numFmtId="0" fontId="1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3" applyNumberForma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6" borderId="3" applyNumberFormat="0" applyAlignment="0" applyProtection="0"/>
    <xf numFmtId="0" fontId="22" fillId="8" borderId="0" applyNumberFormat="0" applyBorder="0" applyAlignment="0" applyProtection="0"/>
    <xf numFmtId="0" fontId="48" fillId="4" borderId="9" applyNumberFormat="0" applyAlignment="0" applyProtection="0"/>
    <xf numFmtId="0" fontId="23" fillId="0" borderId="8" applyNumberFormat="0" applyFill="0" applyAlignment="0" applyProtection="0"/>
    <xf numFmtId="0" fontId="24" fillId="3" borderId="2" applyNumberFormat="0" applyAlignment="0" applyProtection="0"/>
    <xf numFmtId="0" fontId="25" fillId="2" borderId="1" applyNumberFormat="0" applyAlignment="0" applyProtection="0"/>
    <xf numFmtId="0" fontId="26" fillId="16" borderId="0" applyNumberFormat="0" applyBorder="0" applyAlignment="0" applyProtection="0"/>
    <xf numFmtId="0" fontId="27" fillId="15" borderId="0" applyNumberFormat="0" applyBorder="0" applyAlignment="0" applyProtection="0"/>
    <xf numFmtId="0" fontId="28" fillId="0" borderId="5" applyNumberFormat="0" applyFill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2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4" applyNumberFormat="0" applyFill="0" applyAlignment="0" applyProtection="0"/>
  </cellStyleXfs>
  <cellXfs count="47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0" fontId="35" fillId="0" borderId="0" xfId="0" applyNumberFormat="1" applyFont="1" applyFill="1" applyBorder="1" applyAlignment="1" applyProtection="1"/>
    <xf numFmtId="0" fontId="36" fillId="0" borderId="0" xfId="0" applyNumberFormat="1" applyFont="1" applyFill="1" applyBorder="1" applyAlignment="1" applyProtection="1">
      <alignment horizontal="center"/>
    </xf>
    <xf numFmtId="0" fontId="37" fillId="0" borderId="0" xfId="0" applyNumberFormat="1" applyFont="1" applyFill="1" applyBorder="1" applyAlignment="1" applyProtection="1">
      <alignment horizontal="center"/>
    </xf>
    <xf numFmtId="164" fontId="35" fillId="0" borderId="0" xfId="0" applyNumberFormat="1" applyFont="1" applyFill="1" applyBorder="1" applyAlignment="1" applyProtection="1"/>
    <xf numFmtId="164" fontId="35" fillId="0" borderId="0" xfId="0" applyNumberFormat="1" applyFont="1" applyFill="1" applyBorder="1" applyAlignment="1" applyProtection="1">
      <alignment horizontal="right"/>
    </xf>
    <xf numFmtId="164" fontId="38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/>
    <xf numFmtId="0" fontId="35" fillId="0" borderId="0" xfId="0" applyNumberFormat="1" applyFont="1" applyFill="1" applyBorder="1" applyAlignment="1" applyProtection="1">
      <alignment horizontal="right"/>
    </xf>
    <xf numFmtId="0" fontId="38" fillId="0" borderId="0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wrapText="1"/>
    </xf>
    <xf numFmtId="0" fontId="39" fillId="0" borderId="0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>
      <alignment wrapText="1"/>
    </xf>
    <xf numFmtId="0" fontId="40" fillId="4" borderId="0" xfId="0" applyNumberFormat="1" applyFont="1" applyFill="1" applyBorder="1" applyAlignment="1" applyProtection="1"/>
    <xf numFmtId="0" fontId="41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>
      <alignment horizontal="center"/>
    </xf>
    <xf numFmtId="0" fontId="0" fillId="4" borderId="0" xfId="0" applyNumberFormat="1" applyFont="1" applyFill="1" applyBorder="1" applyAlignment="1" applyProtection="1"/>
    <xf numFmtId="0" fontId="4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>
      <alignment horizontal="center"/>
    </xf>
    <xf numFmtId="0" fontId="42" fillId="0" borderId="0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0" xfId="5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 applyProtection="1">
      <alignment horizontal="center"/>
    </xf>
    <xf numFmtId="0" fontId="41" fillId="0" borderId="0" xfId="0" applyNumberFormat="1" applyFont="1" applyFill="1" applyBorder="1" applyAlignment="1" applyProtection="1">
      <alignment wrapText="1"/>
    </xf>
    <xf numFmtId="0" fontId="0" fillId="2" borderId="0" xfId="0" applyNumberFormat="1" applyFill="1" applyBorder="1" applyAlignment="1" applyProtection="1">
      <alignment horizontal="center"/>
    </xf>
    <xf numFmtId="0" fontId="40" fillId="0" borderId="0" xfId="0" applyNumberFormat="1" applyFont="1" applyFill="1" applyBorder="1" applyAlignment="1" applyProtection="1"/>
    <xf numFmtId="12" fontId="0" fillId="0" borderId="0" xfId="0" applyNumberFormat="1" applyFont="1" applyFill="1" applyBorder="1" applyAlignment="1" applyProtection="1">
      <alignment horizontal="center"/>
    </xf>
    <xf numFmtId="12" fontId="0" fillId="0" borderId="0" xfId="0" applyNumberFormat="1" applyAlignment="1">
      <alignment horizontal="center"/>
    </xf>
    <xf numFmtId="0" fontId="43" fillId="0" borderId="0" xfId="0" applyNumberFormat="1" applyFont="1" applyFill="1" applyBorder="1" applyAlignment="1" applyProtection="1">
      <alignment horizontal="center"/>
    </xf>
    <xf numFmtId="0" fontId="40" fillId="4" borderId="0" xfId="0" applyNumberFormat="1" applyFont="1" applyFill="1" applyBorder="1" applyAlignment="1" applyProtection="1">
      <alignment horizontal="left"/>
    </xf>
    <xf numFmtId="0" fontId="41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44" fillId="0" borderId="0" xfId="0" applyNumberFormat="1" applyFont="1" applyFill="1" applyBorder="1" applyAlignment="1" applyProtection="1"/>
    <xf numFmtId="0" fontId="41" fillId="0" borderId="0" xfId="0" applyNumberFormat="1" applyFont="1" applyFill="1" applyBorder="1" applyAlignment="1" applyProtection="1">
      <alignment horizontal="left"/>
    </xf>
    <xf numFmtId="0" fontId="43" fillId="2" borderId="0" xfId="0" applyNumberFormat="1" applyFont="1" applyFill="1" applyBorder="1" applyAlignment="1" applyProtection="1">
      <alignment horizontal="center"/>
    </xf>
    <xf numFmtId="49" fontId="45" fillId="0" borderId="0" xfId="0" applyNumberFormat="1" applyFont="1" applyAlignment="1">
      <alignment horizontal="center" vertical="center"/>
    </xf>
    <xf numFmtId="49" fontId="0" fillId="0" borderId="0" xfId="0" applyNumberFormat="1" applyFill="1" applyBorder="1" applyAlignment="1" applyProtection="1">
      <alignment horizontal="center"/>
    </xf>
    <xf numFmtId="0" fontId="45" fillId="0" borderId="0" xfId="0" applyNumberFormat="1" applyFont="1" applyAlignment="1">
      <alignment horizontal="center" vertical="center"/>
    </xf>
    <xf numFmtId="0" fontId="46" fillId="0" borderId="0" xfId="0" applyNumberFormat="1" applyFont="1" applyFill="1" applyBorder="1" applyAlignment="1" applyProtection="1">
      <alignment horizontal="center"/>
    </xf>
    <xf numFmtId="0" fontId="47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</cellXfs>
  <cellStyles count="84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1"/>
    <cellStyle name="20% - アクセント 6" xfId="12"/>
    <cellStyle name="40% - Akzent1" xfId="13"/>
    <cellStyle name="40% - Akzent2" xfId="14"/>
    <cellStyle name="40% - Akzent3" xfId="15"/>
    <cellStyle name="40% - Akzent4" xfId="16"/>
    <cellStyle name="40% - Akzent5" xfId="17"/>
    <cellStyle name="40% - Akzent6" xfId="18"/>
    <cellStyle name="40% - アクセント 1" xfId="19"/>
    <cellStyle name="40% - アクセント 2" xfId="20"/>
    <cellStyle name="40% - アクセント 3" xfId="21"/>
    <cellStyle name="40% - アクセント 4" xfId="22"/>
    <cellStyle name="40% - アクセント 5" xfId="23"/>
    <cellStyle name="40% - アクセント 6" xfId="24"/>
    <cellStyle name="60% - Akzent1" xfId="25"/>
    <cellStyle name="60% - Akzent2" xfId="26"/>
    <cellStyle name="60% - Akzent3" xfId="27"/>
    <cellStyle name="60% - Akzent4" xfId="28"/>
    <cellStyle name="60% - Akzent5" xfId="29"/>
    <cellStyle name="60% - Akzent6" xfId="30"/>
    <cellStyle name="60% - アクセント 1" xfId="31"/>
    <cellStyle name="60% - アクセント 2" xfId="32"/>
    <cellStyle name="60% - アクセント 3" xfId="33"/>
    <cellStyle name="60% - アクセント 4" xfId="34"/>
    <cellStyle name="60% - アクセント 5" xfId="35"/>
    <cellStyle name="60% - アクセント 6" xfId="36"/>
    <cellStyle name="Akzent1" xfId="37"/>
    <cellStyle name="Akzent2" xfId="38"/>
    <cellStyle name="Akzent3" xfId="39"/>
    <cellStyle name="Akzent4" xfId="40"/>
    <cellStyle name="Akzent5" xfId="41"/>
    <cellStyle name="Akzent6" xfId="42"/>
    <cellStyle name="Ausgabe" xfId="43"/>
    <cellStyle name="Berechnung" xfId="44"/>
    <cellStyle name="Eingabe" xfId="45"/>
    <cellStyle name="Ergebnis" xfId="46"/>
    <cellStyle name="Erklärender Text" xfId="47"/>
    <cellStyle name="Gut" xfId="48"/>
    <cellStyle name="Neutral" xfId="49" builtinId="28" customBuiltin="1"/>
    <cellStyle name="Normal" xfId="0" builtinId="0"/>
    <cellStyle name="Normal_V&amp;V_Parameter_Sets_Dynamic_MPLP_22" xfId="50"/>
    <cellStyle name="Notiz" xfId="51"/>
    <cellStyle name="Schlecht" xfId="52"/>
    <cellStyle name="Überschrift" xfId="53"/>
    <cellStyle name="Überschrift 1" xfId="54"/>
    <cellStyle name="Überschrift 2" xfId="55"/>
    <cellStyle name="Überschrift 3" xfId="56"/>
    <cellStyle name="Überschrift 4" xfId="57"/>
    <cellStyle name="Verknüpfte Zelle" xfId="58"/>
    <cellStyle name="Warnender Text" xfId="59"/>
    <cellStyle name="Zelle überprüfen" xfId="60"/>
    <cellStyle name="アクセント 1" xfId="61"/>
    <cellStyle name="アクセント 2" xfId="62"/>
    <cellStyle name="アクセント 3" xfId="63"/>
    <cellStyle name="アクセント 4" xfId="64"/>
    <cellStyle name="アクセント 5" xfId="65"/>
    <cellStyle name="アクセント 6" xfId="66"/>
    <cellStyle name="タイトル" xfId="67"/>
    <cellStyle name="チェック セル" xfId="68"/>
    <cellStyle name="どちらでもない" xfId="69"/>
    <cellStyle name="メモ" xfId="70"/>
    <cellStyle name="リンク セル" xfId="71"/>
    <cellStyle name="入力" xfId="72"/>
    <cellStyle name="出力" xfId="73"/>
    <cellStyle name="悪い" xfId="74"/>
    <cellStyle name="良い" xfId="75"/>
    <cellStyle name="見出し 1" xfId="76"/>
    <cellStyle name="見出し 2" xfId="77"/>
    <cellStyle name="見出し 3" xfId="78"/>
    <cellStyle name="見出し 4" xfId="79"/>
    <cellStyle name="計算" xfId="80"/>
    <cellStyle name="説明文" xfId="81"/>
    <cellStyle name="警告文" xfId="82"/>
    <cellStyle name="集計" xfId="83"/>
  </cellStyles>
  <dxfs count="1">
    <dxf>
      <font>
        <b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210"/>
  <sheetViews>
    <sheetView tabSelected="1" workbookViewId="0">
      <pane xSplit="2" ySplit="9" topLeftCell="C55" activePane="bottomRight" state="frozen"/>
      <selection pane="topRight" activeCell="AM1" sqref="AM1"/>
      <selection pane="bottomLeft" activeCell="A25" sqref="A25"/>
      <selection pane="bottomRight" activeCell="R24" sqref="R24"/>
    </sheetView>
  </sheetViews>
  <sheetFormatPr defaultColWidth="11.5703125" defaultRowHeight="12.75"/>
  <cols>
    <col min="1" max="1" width="54.140625" style="1" customWidth="1"/>
    <col min="2" max="2" width="27.5703125" style="1" customWidth="1"/>
    <col min="3" max="3" width="20.140625" style="2" customWidth="1"/>
    <col min="4" max="4" width="0" style="2" hidden="1" customWidth="1"/>
    <col min="5" max="5" width="21.42578125" style="2" customWidth="1"/>
    <col min="6" max="6" width="16.42578125" style="1" customWidth="1"/>
    <col min="7" max="8" width="17.85546875" style="1" customWidth="1"/>
    <col min="9" max="9" width="17.5703125" style="1" customWidth="1"/>
    <col min="10" max="10" width="16.5703125" style="1" customWidth="1"/>
    <col min="11" max="11" width="15.7109375" style="1" customWidth="1"/>
    <col min="12" max="12" width="15.5703125" style="1" customWidth="1"/>
    <col min="13" max="13" width="15.42578125" style="1" customWidth="1"/>
    <col min="14" max="17" width="21.5703125" style="1" customWidth="1"/>
    <col min="18" max="18" width="20.28515625" style="1" customWidth="1"/>
    <col min="19" max="19" width="19" style="1" customWidth="1"/>
    <col min="20" max="20" width="17.140625" style="1" customWidth="1"/>
    <col min="21" max="21" width="17.42578125" style="1" customWidth="1"/>
    <col min="22" max="22" width="17" style="1" customWidth="1"/>
    <col min="23" max="35" width="0" style="1" hidden="1" customWidth="1"/>
    <col min="36" max="40" width="17" style="1" customWidth="1"/>
    <col min="41" max="41" width="11.5703125" style="1" customWidth="1"/>
    <col min="42" max="42" width="20.42578125" style="1" customWidth="1"/>
    <col min="43" max="43" width="20.140625" style="2" customWidth="1"/>
    <col min="44" max="16384" width="11.5703125" style="1"/>
  </cols>
  <sheetData>
    <row r="1" spans="1:56">
      <c r="A1" s="3"/>
      <c r="B1" s="3" t="s">
        <v>0</v>
      </c>
    </row>
    <row r="2" spans="1:56">
      <c r="A2" s="4" t="s">
        <v>1</v>
      </c>
      <c r="B2" s="3" t="s">
        <v>2</v>
      </c>
    </row>
    <row r="4" spans="1:56" ht="18">
      <c r="A4" s="5" t="s">
        <v>3</v>
      </c>
      <c r="B4" s="5" t="s">
        <v>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AQ4" s="6"/>
    </row>
    <row r="5" spans="1:56" ht="18">
      <c r="A5" s="5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G5" s="7"/>
      <c r="AH5" s="7"/>
      <c r="AQ5" s="7"/>
    </row>
    <row r="6" spans="1:56" s="11" customFormat="1" ht="18">
      <c r="A6" s="8"/>
      <c r="B6" s="9" t="s">
        <v>5</v>
      </c>
      <c r="C6" s="10">
        <v>1</v>
      </c>
      <c r="D6" s="10">
        <f t="shared" ref="D6:AE6" si="0">C6+1</f>
        <v>2</v>
      </c>
      <c r="E6" s="10">
        <f t="shared" si="0"/>
        <v>3</v>
      </c>
      <c r="F6" s="10">
        <f t="shared" si="0"/>
        <v>4</v>
      </c>
      <c r="G6" s="10">
        <f t="shared" si="0"/>
        <v>5</v>
      </c>
      <c r="H6" s="10">
        <f t="shared" si="0"/>
        <v>6</v>
      </c>
      <c r="I6" s="10">
        <f t="shared" si="0"/>
        <v>7</v>
      </c>
      <c r="J6" s="10">
        <f t="shared" si="0"/>
        <v>8</v>
      </c>
      <c r="K6" s="10">
        <f t="shared" si="0"/>
        <v>9</v>
      </c>
      <c r="L6" s="10">
        <f t="shared" si="0"/>
        <v>10</v>
      </c>
      <c r="M6" s="10">
        <f t="shared" si="0"/>
        <v>11</v>
      </c>
      <c r="N6" s="10">
        <f t="shared" si="0"/>
        <v>12</v>
      </c>
      <c r="O6" s="10">
        <f t="shared" si="0"/>
        <v>13</v>
      </c>
      <c r="P6" s="10">
        <f t="shared" si="0"/>
        <v>14</v>
      </c>
      <c r="Q6" s="10">
        <f t="shared" si="0"/>
        <v>15</v>
      </c>
      <c r="R6" s="10">
        <f t="shared" si="0"/>
        <v>16</v>
      </c>
      <c r="S6" s="10">
        <f t="shared" si="0"/>
        <v>17</v>
      </c>
      <c r="T6" s="10">
        <f t="shared" si="0"/>
        <v>18</v>
      </c>
      <c r="U6" s="10">
        <f t="shared" si="0"/>
        <v>19</v>
      </c>
      <c r="V6" s="10">
        <f t="shared" si="0"/>
        <v>20</v>
      </c>
      <c r="W6" s="10">
        <f t="shared" si="0"/>
        <v>21</v>
      </c>
      <c r="X6" s="10">
        <f t="shared" si="0"/>
        <v>22</v>
      </c>
      <c r="Y6" s="10">
        <f t="shared" si="0"/>
        <v>23</v>
      </c>
      <c r="Z6" s="10">
        <f t="shared" si="0"/>
        <v>24</v>
      </c>
      <c r="AA6" s="10">
        <f t="shared" si="0"/>
        <v>25</v>
      </c>
      <c r="AB6" s="10">
        <f t="shared" si="0"/>
        <v>26</v>
      </c>
      <c r="AC6" s="10">
        <f t="shared" si="0"/>
        <v>27</v>
      </c>
      <c r="AD6" s="10">
        <f t="shared" si="0"/>
        <v>28</v>
      </c>
      <c r="AE6" s="10">
        <f t="shared" si="0"/>
        <v>29</v>
      </c>
      <c r="AF6" s="10">
        <v>30</v>
      </c>
      <c r="AG6" s="10">
        <f t="shared" ref="AG6:AP6" si="1">AF6+1</f>
        <v>31</v>
      </c>
      <c r="AH6" s="10">
        <f t="shared" si="1"/>
        <v>32</v>
      </c>
      <c r="AI6" s="10">
        <f t="shared" si="1"/>
        <v>33</v>
      </c>
      <c r="AJ6" s="10">
        <f t="shared" si="1"/>
        <v>34</v>
      </c>
      <c r="AK6" s="10">
        <f t="shared" si="1"/>
        <v>35</v>
      </c>
      <c r="AL6" s="10">
        <f t="shared" si="1"/>
        <v>36</v>
      </c>
      <c r="AM6" s="10">
        <f t="shared" si="1"/>
        <v>37</v>
      </c>
      <c r="AN6" s="10">
        <f t="shared" si="1"/>
        <v>38</v>
      </c>
      <c r="AO6" s="10">
        <f t="shared" si="1"/>
        <v>39</v>
      </c>
      <c r="AP6" s="10">
        <f t="shared" si="1"/>
        <v>40</v>
      </c>
      <c r="AQ6" s="10">
        <v>41</v>
      </c>
    </row>
    <row r="7" spans="1:56" ht="18">
      <c r="A7" s="5"/>
      <c r="B7" s="12" t="s">
        <v>6</v>
      </c>
      <c r="C7" s="13" t="s">
        <v>7</v>
      </c>
      <c r="D7" s="13"/>
      <c r="E7" s="13" t="s">
        <v>8</v>
      </c>
      <c r="F7" s="13" t="s">
        <v>9</v>
      </c>
      <c r="G7" s="13" t="s">
        <v>9</v>
      </c>
      <c r="H7" s="13" t="s">
        <v>10</v>
      </c>
      <c r="I7" s="13" t="s">
        <v>10</v>
      </c>
      <c r="J7" s="13" t="s">
        <v>10</v>
      </c>
      <c r="K7" s="13" t="s">
        <v>11</v>
      </c>
      <c r="L7" s="13" t="s">
        <v>12</v>
      </c>
      <c r="M7" s="13" t="s">
        <v>13</v>
      </c>
      <c r="N7" s="13" t="s">
        <v>14</v>
      </c>
      <c r="O7" s="13" t="s">
        <v>15</v>
      </c>
      <c r="P7" s="13" t="s">
        <v>16</v>
      </c>
      <c r="Q7" s="13" t="s">
        <v>9</v>
      </c>
      <c r="R7" s="13" t="s">
        <v>17</v>
      </c>
      <c r="S7" s="13" t="s">
        <v>18</v>
      </c>
      <c r="T7" s="13" t="s">
        <v>19</v>
      </c>
      <c r="U7" s="13" t="s">
        <v>20</v>
      </c>
      <c r="V7" s="13" t="s">
        <v>21</v>
      </c>
      <c r="W7" s="13"/>
      <c r="X7" s="13"/>
      <c r="Y7" s="13"/>
      <c r="Z7" s="13"/>
      <c r="AA7" s="13"/>
      <c r="AB7" s="13"/>
      <c r="AC7" s="13"/>
      <c r="AF7" s="13"/>
      <c r="AG7" s="13"/>
      <c r="AH7" s="13"/>
      <c r="AI7" s="13"/>
      <c r="AJ7" s="13" t="s">
        <v>22</v>
      </c>
      <c r="AK7" s="13" t="s">
        <v>23</v>
      </c>
      <c r="AL7" s="13" t="s">
        <v>24</v>
      </c>
      <c r="AM7" s="13" t="s">
        <v>25</v>
      </c>
      <c r="AN7" s="13" t="s">
        <v>26</v>
      </c>
      <c r="AO7" s="13" t="s">
        <v>27</v>
      </c>
      <c r="AP7" s="13" t="s">
        <v>28</v>
      </c>
      <c r="AQ7" s="13" t="s">
        <v>29</v>
      </c>
    </row>
    <row r="8" spans="1:56" ht="18">
      <c r="A8" s="5"/>
      <c r="B8" s="12" t="s">
        <v>30</v>
      </c>
      <c r="C8" s="6" t="str">
        <f>"VV"&amp;TEXT(C6,"000")&amp;"-"&amp;C7</f>
        <v>VV001-CR35</v>
      </c>
      <c r="D8" s="6"/>
      <c r="E8" s="6" t="str">
        <f t="shared" ref="E8:V8" si="2">"VV"&amp;TEXT(E6,"000")&amp;"-"&amp;E7</f>
        <v>VV003-CR23</v>
      </c>
      <c r="F8" s="6" t="str">
        <f t="shared" si="2"/>
        <v>VV004-8KFFT</v>
      </c>
      <c r="G8" s="6" t="str">
        <f t="shared" si="2"/>
        <v>VV005-8KFFT</v>
      </c>
      <c r="H8" s="6" t="str">
        <f t="shared" si="2"/>
        <v>VV006-16KFFT</v>
      </c>
      <c r="I8" s="6" t="str">
        <f t="shared" si="2"/>
        <v>VV007-16KFFT</v>
      </c>
      <c r="J8" s="6" t="str">
        <f t="shared" si="2"/>
        <v>VV008-16KFFT</v>
      </c>
      <c r="K8" s="6" t="str">
        <f t="shared" si="2"/>
        <v>VV009-4KFFT</v>
      </c>
      <c r="L8" s="6" t="str">
        <f t="shared" si="2"/>
        <v>VV010-2KFFT</v>
      </c>
      <c r="M8" s="6" t="str">
        <f t="shared" si="2"/>
        <v>VV011-1KFFT</v>
      </c>
      <c r="N8" s="6" t="str">
        <f t="shared" si="2"/>
        <v>VV012-64QAM45</v>
      </c>
      <c r="O8" s="6" t="str">
        <f t="shared" si="2"/>
        <v>VV013-64QAM56</v>
      </c>
      <c r="P8" s="6" t="str">
        <f t="shared" si="2"/>
        <v>VV014-64QAM34</v>
      </c>
      <c r="Q8" s="6" t="str">
        <f t="shared" si="2"/>
        <v>VV015-8KFFT</v>
      </c>
      <c r="R8" s="6" t="str">
        <f t="shared" si="2"/>
        <v>VV016-256QAM34</v>
      </c>
      <c r="S8" s="6" t="str">
        <f t="shared" si="2"/>
        <v>VV017-PAPRTR</v>
      </c>
      <c r="T8" s="6" t="str">
        <f t="shared" si="2"/>
        <v>VV018-MISO</v>
      </c>
      <c r="U8" s="6" t="str">
        <f t="shared" si="2"/>
        <v>VV019-NOROT</v>
      </c>
      <c r="V8" s="6" t="str">
        <f t="shared" si="2"/>
        <v>VV020-FEF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 t="str">
        <f t="shared" ref="AJ8:AQ8" si="3">"VV"&amp;TEXT(AJ6,"000")&amp;"-"&amp;AJ7</f>
        <v>VV034-DTG016</v>
      </c>
      <c r="AK8" s="6" t="str">
        <f t="shared" si="3"/>
        <v>VV035-DTG052</v>
      </c>
      <c r="AL8" s="6" t="str">
        <f t="shared" si="3"/>
        <v>VV036-DTG091</v>
      </c>
      <c r="AM8" s="6" t="str">
        <f t="shared" si="3"/>
        <v>VV037-DTG167</v>
      </c>
      <c r="AN8" s="6" t="str">
        <f t="shared" si="3"/>
        <v>VV038-DTG168</v>
      </c>
      <c r="AO8" s="6" t="str">
        <f t="shared" si="3"/>
        <v>VV039-V121</v>
      </c>
      <c r="AP8" s="6" t="str">
        <f t="shared" si="3"/>
        <v>VV040-TXSIGFEF</v>
      </c>
      <c r="AQ8" s="6" t="str">
        <f t="shared" si="3"/>
        <v>VV041-TXSIGAUX</v>
      </c>
    </row>
    <row r="9" spans="1:56" ht="64.5">
      <c r="A9" s="5"/>
      <c r="B9" s="14" t="s">
        <v>31</v>
      </c>
      <c r="C9" s="15" t="s">
        <v>32</v>
      </c>
      <c r="D9" s="15"/>
      <c r="E9" s="15" t="s">
        <v>33</v>
      </c>
      <c r="F9" s="15" t="s">
        <v>34</v>
      </c>
      <c r="G9" s="15" t="s">
        <v>35</v>
      </c>
      <c r="H9" s="15" t="s">
        <v>36</v>
      </c>
      <c r="I9" s="15" t="s">
        <v>37</v>
      </c>
      <c r="J9" s="15" t="s">
        <v>38</v>
      </c>
      <c r="K9" s="15" t="s">
        <v>11</v>
      </c>
      <c r="L9" s="15" t="s">
        <v>12</v>
      </c>
      <c r="M9" s="15" t="s">
        <v>13</v>
      </c>
      <c r="N9" s="15" t="s">
        <v>39</v>
      </c>
      <c r="O9" s="15" t="s">
        <v>40</v>
      </c>
      <c r="P9" s="15" t="s">
        <v>41</v>
      </c>
      <c r="Q9" s="15" t="s">
        <v>42</v>
      </c>
      <c r="R9" s="15" t="s">
        <v>43</v>
      </c>
      <c r="S9" s="16" t="s">
        <v>44</v>
      </c>
      <c r="T9" s="16" t="s">
        <v>45</v>
      </c>
      <c r="U9" s="16" t="s">
        <v>46</v>
      </c>
      <c r="V9" s="14" t="s">
        <v>21</v>
      </c>
      <c r="W9" s="14"/>
      <c r="X9" s="14"/>
      <c r="Y9" s="14"/>
      <c r="Z9" s="14"/>
      <c r="AA9" s="14"/>
      <c r="AB9" s="14"/>
      <c r="AC9" s="14"/>
      <c r="AD9" s="14"/>
      <c r="AE9" s="14"/>
      <c r="AF9" s="16"/>
      <c r="AG9" s="14"/>
      <c r="AH9" s="14"/>
      <c r="AI9" s="14"/>
      <c r="AJ9" s="14" t="s">
        <v>47</v>
      </c>
      <c r="AK9" s="14" t="s">
        <v>48</v>
      </c>
      <c r="AL9" s="14" t="s">
        <v>49</v>
      </c>
      <c r="AM9" s="14" t="s">
        <v>50</v>
      </c>
      <c r="AN9" s="14" t="s">
        <v>51</v>
      </c>
      <c r="AO9" s="14" t="s">
        <v>52</v>
      </c>
      <c r="AP9" s="14" t="s">
        <v>53</v>
      </c>
      <c r="AQ9" s="15" t="s">
        <v>54</v>
      </c>
    </row>
    <row r="10" spans="1:56" s="20" customFormat="1" ht="15.75">
      <c r="A10" s="17" t="s">
        <v>55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 ht="15.75">
      <c r="A11" s="21" t="s">
        <v>56</v>
      </c>
      <c r="B11" s="21" t="s">
        <v>57</v>
      </c>
      <c r="C11" s="2" t="s">
        <v>58</v>
      </c>
      <c r="E11" s="2" t="s">
        <v>58</v>
      </c>
      <c r="F11" s="2" t="s">
        <v>58</v>
      </c>
      <c r="G11" s="2" t="s">
        <v>58</v>
      </c>
      <c r="H11" s="2" t="s">
        <v>58</v>
      </c>
      <c r="I11" s="2" t="s">
        <v>58</v>
      </c>
      <c r="J11" s="2" t="s">
        <v>58</v>
      </c>
      <c r="K11" s="2" t="s">
        <v>58</v>
      </c>
      <c r="L11" s="2" t="s">
        <v>58</v>
      </c>
      <c r="M11" s="2" t="s">
        <v>58</v>
      </c>
      <c r="N11" s="2" t="s">
        <v>58</v>
      </c>
      <c r="O11" s="2" t="s">
        <v>58</v>
      </c>
      <c r="P11" s="2" t="s">
        <v>58</v>
      </c>
      <c r="Q11" s="2" t="s">
        <v>58</v>
      </c>
      <c r="R11" s="2" t="s">
        <v>58</v>
      </c>
      <c r="S11" s="2" t="s">
        <v>58</v>
      </c>
      <c r="T11" s="2" t="s">
        <v>58</v>
      </c>
      <c r="U11" s="2" t="s">
        <v>58</v>
      </c>
      <c r="V11" s="2" t="s">
        <v>58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 t="s">
        <v>58</v>
      </c>
      <c r="AK11" s="2" t="s">
        <v>58</v>
      </c>
      <c r="AL11" s="2" t="s">
        <v>58</v>
      </c>
      <c r="AM11" s="2" t="s">
        <v>58</v>
      </c>
      <c r="AN11" s="2" t="s">
        <v>58</v>
      </c>
      <c r="AO11" s="2" t="s">
        <v>58</v>
      </c>
      <c r="AP11" s="2" t="s">
        <v>58</v>
      </c>
      <c r="AQ11" s="2" t="s">
        <v>58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15.75">
      <c r="A12" s="21" t="s">
        <v>59</v>
      </c>
      <c r="B12" s="21"/>
      <c r="C12" s="2" t="s">
        <v>60</v>
      </c>
      <c r="E12" s="2" t="s">
        <v>60</v>
      </c>
      <c r="F12" s="2" t="s">
        <v>60</v>
      </c>
      <c r="G12" s="2" t="s">
        <v>60</v>
      </c>
      <c r="H12" s="2" t="s">
        <v>60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  <c r="N12" s="22" t="s">
        <v>60</v>
      </c>
      <c r="O12" s="22" t="s">
        <v>60</v>
      </c>
      <c r="P12" s="22" t="s">
        <v>60</v>
      </c>
      <c r="Q12" s="22" t="s">
        <v>60</v>
      </c>
      <c r="R12" s="22" t="s">
        <v>60</v>
      </c>
      <c r="S12" s="2" t="s">
        <v>60</v>
      </c>
      <c r="T12" s="2" t="s">
        <v>60</v>
      </c>
      <c r="U12" s="2" t="s">
        <v>60</v>
      </c>
      <c r="V12" s="2" t="s"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3" t="s">
        <v>60</v>
      </c>
      <c r="AK12" s="2" t="s">
        <v>60</v>
      </c>
      <c r="AL12" s="24" t="s">
        <v>60</v>
      </c>
      <c r="AM12" s="2" t="s">
        <v>60</v>
      </c>
      <c r="AN12" s="2" t="s">
        <v>60</v>
      </c>
      <c r="AO12" s="2" t="s">
        <v>60</v>
      </c>
      <c r="AP12" s="2" t="s">
        <v>60</v>
      </c>
      <c r="AQ12" s="2" t="s">
        <v>60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15.75">
      <c r="A13" s="21" t="s">
        <v>61</v>
      </c>
      <c r="B13" s="21"/>
      <c r="C13" s="2" t="s">
        <v>62</v>
      </c>
      <c r="E13" s="2" t="s">
        <v>62</v>
      </c>
      <c r="F13" s="2" t="s">
        <v>63</v>
      </c>
      <c r="G13" s="2" t="s">
        <v>63</v>
      </c>
      <c r="H13" s="2" t="s">
        <v>64</v>
      </c>
      <c r="I13" s="2" t="s">
        <v>64</v>
      </c>
      <c r="J13" s="2" t="s">
        <v>64</v>
      </c>
      <c r="K13" s="2" t="s">
        <v>65</v>
      </c>
      <c r="L13" s="2" t="s">
        <v>66</v>
      </c>
      <c r="M13" s="2" t="s">
        <v>67</v>
      </c>
      <c r="N13" s="22" t="s">
        <v>63</v>
      </c>
      <c r="O13" s="22" t="s">
        <v>63</v>
      </c>
      <c r="P13" s="22" t="s">
        <v>63</v>
      </c>
      <c r="Q13" s="22" t="s">
        <v>63</v>
      </c>
      <c r="R13" s="22" t="s">
        <v>62</v>
      </c>
      <c r="S13" s="2" t="s">
        <v>62</v>
      </c>
      <c r="T13" s="2" t="s">
        <v>62</v>
      </c>
      <c r="U13" s="2" t="s">
        <v>62</v>
      </c>
      <c r="V13" s="2" t="s">
        <v>65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4" t="s">
        <v>65</v>
      </c>
      <c r="AK13" s="23" t="s">
        <v>64</v>
      </c>
      <c r="AL13" s="24" t="s">
        <v>62</v>
      </c>
      <c r="AM13" s="2" t="s">
        <v>62</v>
      </c>
      <c r="AN13" s="2" t="s">
        <v>62</v>
      </c>
      <c r="AO13" s="2" t="s">
        <v>62</v>
      </c>
      <c r="AP13" s="2" t="s">
        <v>62</v>
      </c>
      <c r="AQ13" s="2" t="s">
        <v>62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15.75">
      <c r="A14" s="21" t="s">
        <v>68</v>
      </c>
      <c r="B14" s="21"/>
      <c r="C14" s="2" t="s">
        <v>69</v>
      </c>
      <c r="E14" s="2" t="s">
        <v>69</v>
      </c>
      <c r="F14" s="22" t="s">
        <v>70</v>
      </c>
      <c r="G14" s="22" t="s">
        <v>71</v>
      </c>
      <c r="H14" s="22" t="s">
        <v>72</v>
      </c>
      <c r="I14" s="22" t="s">
        <v>73</v>
      </c>
      <c r="J14" s="22" t="s">
        <v>74</v>
      </c>
      <c r="K14" s="22" t="s">
        <v>74</v>
      </c>
      <c r="L14" s="22" t="s">
        <v>75</v>
      </c>
      <c r="M14" s="22" t="s">
        <v>75</v>
      </c>
      <c r="N14" s="22" t="s">
        <v>74</v>
      </c>
      <c r="O14" s="22" t="s">
        <v>74</v>
      </c>
      <c r="P14" s="22" t="s">
        <v>74</v>
      </c>
      <c r="Q14" s="22" t="s">
        <v>74</v>
      </c>
      <c r="R14" s="22" t="s">
        <v>69</v>
      </c>
      <c r="S14" s="22" t="s">
        <v>74</v>
      </c>
      <c r="T14" s="22" t="s">
        <v>71</v>
      </c>
      <c r="U14" s="22" t="s">
        <v>69</v>
      </c>
      <c r="V14" s="22" t="s">
        <v>72</v>
      </c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4" t="s">
        <v>71</v>
      </c>
      <c r="AK14" s="23" t="s">
        <v>75</v>
      </c>
      <c r="AL14" s="24" t="s">
        <v>75</v>
      </c>
      <c r="AM14" s="23" t="s">
        <v>69</v>
      </c>
      <c r="AN14" s="23" t="s">
        <v>69</v>
      </c>
      <c r="AO14" s="23" t="s">
        <v>69</v>
      </c>
      <c r="AP14" s="23" t="s">
        <v>69</v>
      </c>
      <c r="AQ14" s="2" t="s">
        <v>69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15.75">
      <c r="A15" s="21" t="s">
        <v>76</v>
      </c>
      <c r="B15" s="21" t="s">
        <v>77</v>
      </c>
      <c r="C15" s="2">
        <v>59</v>
      </c>
      <c r="E15" s="2">
        <v>59</v>
      </c>
      <c r="F15" s="2">
        <v>81</v>
      </c>
      <c r="G15" s="2">
        <v>59</v>
      </c>
      <c r="H15" s="2">
        <v>22</v>
      </c>
      <c r="I15" s="2">
        <v>59</v>
      </c>
      <c r="J15" s="2">
        <v>100</v>
      </c>
      <c r="K15" s="2">
        <v>100</v>
      </c>
      <c r="L15" s="2">
        <v>983</v>
      </c>
      <c r="M15" s="2">
        <v>1966</v>
      </c>
      <c r="N15" s="2">
        <v>242</v>
      </c>
      <c r="O15" s="2">
        <v>242</v>
      </c>
      <c r="P15" s="2">
        <v>242</v>
      </c>
      <c r="Q15" s="2">
        <v>238</v>
      </c>
      <c r="R15" s="2">
        <v>59</v>
      </c>
      <c r="S15" s="2">
        <v>19</v>
      </c>
      <c r="T15" s="24">
        <v>19</v>
      </c>
      <c r="U15" s="2">
        <v>59</v>
      </c>
      <c r="V15" s="2">
        <v>15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4"/>
      <c r="AJ15" s="24">
        <v>500</v>
      </c>
      <c r="AK15" s="2">
        <v>100</v>
      </c>
      <c r="AL15" s="24">
        <v>53</v>
      </c>
      <c r="AM15" s="2">
        <v>59</v>
      </c>
      <c r="AN15" s="2">
        <v>19</v>
      </c>
      <c r="AO15" s="2">
        <v>59</v>
      </c>
      <c r="AP15" s="2">
        <v>19</v>
      </c>
      <c r="AQ15" s="2">
        <v>59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15.75">
      <c r="A16" s="21" t="s">
        <v>78</v>
      </c>
      <c r="B16" s="21"/>
      <c r="C16" s="2" t="s">
        <v>79</v>
      </c>
      <c r="E16" s="2" t="s">
        <v>79</v>
      </c>
      <c r="F16" s="2" t="s">
        <v>79</v>
      </c>
      <c r="G16" s="2" t="s">
        <v>79</v>
      </c>
      <c r="H16" s="2" t="s">
        <v>79</v>
      </c>
      <c r="I16" s="2" t="s">
        <v>79</v>
      </c>
      <c r="J16" s="2" t="s">
        <v>79</v>
      </c>
      <c r="K16" s="2" t="s">
        <v>79</v>
      </c>
      <c r="L16" s="2" t="s">
        <v>79</v>
      </c>
      <c r="M16" s="2" t="s">
        <v>79</v>
      </c>
      <c r="N16" s="22" t="s">
        <v>79</v>
      </c>
      <c r="O16" s="22" t="s">
        <v>79</v>
      </c>
      <c r="P16" s="22" t="s">
        <v>79</v>
      </c>
      <c r="Q16" s="22" t="s">
        <v>79</v>
      </c>
      <c r="R16" s="22" t="s">
        <v>79</v>
      </c>
      <c r="S16" s="2" t="s">
        <v>79</v>
      </c>
      <c r="T16" s="2" t="s">
        <v>19</v>
      </c>
      <c r="U16" s="2" t="s">
        <v>79</v>
      </c>
      <c r="V16" s="2" t="s">
        <v>79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4" t="s">
        <v>79</v>
      </c>
      <c r="AK16" s="2" t="s">
        <v>79</v>
      </c>
      <c r="AL16" s="24" t="s">
        <v>79</v>
      </c>
      <c r="AM16" s="2" t="s">
        <v>79</v>
      </c>
      <c r="AN16" s="2" t="s">
        <v>79</v>
      </c>
      <c r="AO16" s="2" t="s">
        <v>79</v>
      </c>
      <c r="AP16" s="2" t="s">
        <v>79</v>
      </c>
      <c r="AQ16" s="2" t="s">
        <v>79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15.75">
      <c r="A17" s="21" t="s">
        <v>80</v>
      </c>
      <c r="B17" s="21"/>
      <c r="C17" s="2" t="s">
        <v>81</v>
      </c>
      <c r="E17" s="2" t="s">
        <v>81</v>
      </c>
      <c r="F17" s="2" t="s">
        <v>81</v>
      </c>
      <c r="G17" s="2" t="s">
        <v>81</v>
      </c>
      <c r="H17" s="2" t="s">
        <v>81</v>
      </c>
      <c r="I17" s="2" t="s">
        <v>81</v>
      </c>
      <c r="J17" s="2" t="s">
        <v>81</v>
      </c>
      <c r="K17" s="2" t="s">
        <v>81</v>
      </c>
      <c r="L17" s="2" t="s">
        <v>81</v>
      </c>
      <c r="M17" s="2" t="s">
        <v>81</v>
      </c>
      <c r="N17" s="22" t="s">
        <v>82</v>
      </c>
      <c r="O17" s="22" t="s">
        <v>82</v>
      </c>
      <c r="P17" s="22" t="s">
        <v>82</v>
      </c>
      <c r="Q17" s="22" t="s">
        <v>81</v>
      </c>
      <c r="R17" s="22" t="s">
        <v>82</v>
      </c>
      <c r="S17" s="2" t="s">
        <v>82</v>
      </c>
      <c r="T17" s="2" t="s">
        <v>81</v>
      </c>
      <c r="U17" s="2" t="s">
        <v>81</v>
      </c>
      <c r="V17" s="2" t="s">
        <v>81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4" t="s">
        <v>81</v>
      </c>
      <c r="AK17" s="2" t="s">
        <v>82</v>
      </c>
      <c r="AL17" s="24" t="s">
        <v>82</v>
      </c>
      <c r="AM17" s="2" t="s">
        <v>81</v>
      </c>
      <c r="AN17" s="2" t="s">
        <v>81</v>
      </c>
      <c r="AO17" s="25" t="s">
        <v>83</v>
      </c>
      <c r="AP17" s="2" t="s">
        <v>81</v>
      </c>
      <c r="AQ17" s="2" t="s">
        <v>81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15.75">
      <c r="A18" s="21" t="s">
        <v>84</v>
      </c>
      <c r="B18" s="21"/>
      <c r="C18" s="2" t="s">
        <v>81</v>
      </c>
      <c r="E18" s="2" t="s">
        <v>81</v>
      </c>
      <c r="F18" s="2" t="s">
        <v>81</v>
      </c>
      <c r="G18" s="2" t="s">
        <v>81</v>
      </c>
      <c r="H18" s="2" t="s">
        <v>81</v>
      </c>
      <c r="I18" s="2" t="s">
        <v>81</v>
      </c>
      <c r="J18" s="2" t="s">
        <v>81</v>
      </c>
      <c r="K18" s="2" t="s">
        <v>81</v>
      </c>
      <c r="L18" s="2" t="s">
        <v>81</v>
      </c>
      <c r="M18" s="2" t="s">
        <v>81</v>
      </c>
      <c r="N18" s="2" t="s">
        <v>81</v>
      </c>
      <c r="O18" s="2" t="s">
        <v>81</v>
      </c>
      <c r="P18" s="2" t="s">
        <v>81</v>
      </c>
      <c r="Q18" s="2" t="s">
        <v>81</v>
      </c>
      <c r="R18" s="2" t="s">
        <v>81</v>
      </c>
      <c r="S18" s="2" t="s">
        <v>81</v>
      </c>
      <c r="T18" s="2" t="s">
        <v>81</v>
      </c>
      <c r="U18" s="2" t="s">
        <v>81</v>
      </c>
      <c r="V18" s="2" t="s">
        <v>81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4" t="s">
        <v>81</v>
      </c>
      <c r="AK18" s="2" t="s">
        <v>81</v>
      </c>
      <c r="AL18" s="24" t="s">
        <v>81</v>
      </c>
      <c r="AM18" s="24" t="s">
        <v>81</v>
      </c>
      <c r="AN18" s="24" t="s">
        <v>81</v>
      </c>
      <c r="AO18" s="24" t="s">
        <v>81</v>
      </c>
      <c r="AP18" s="24" t="s">
        <v>81</v>
      </c>
      <c r="AQ18" s="2" t="s">
        <v>81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15.75">
      <c r="A19" s="21" t="s">
        <v>85</v>
      </c>
      <c r="B19" s="21"/>
      <c r="C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2">
        <v>2</v>
      </c>
      <c r="O19" s="22">
        <v>2</v>
      </c>
      <c r="P19" s="22">
        <v>2</v>
      </c>
      <c r="Q19" s="22">
        <v>2</v>
      </c>
      <c r="R19" s="22">
        <v>2</v>
      </c>
      <c r="S19" s="2">
        <v>2</v>
      </c>
      <c r="T19" s="2">
        <v>2</v>
      </c>
      <c r="U19" s="2">
        <v>2</v>
      </c>
      <c r="V19" s="2">
        <v>4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4">
        <v>2</v>
      </c>
      <c r="AK19" s="2">
        <v>2</v>
      </c>
      <c r="AL19" s="24">
        <v>2</v>
      </c>
      <c r="AM19" s="2">
        <v>4</v>
      </c>
      <c r="AN19" s="2">
        <v>4</v>
      </c>
      <c r="AO19" s="2">
        <v>4</v>
      </c>
      <c r="AP19" s="2">
        <v>4</v>
      </c>
      <c r="AQ19" s="2">
        <v>2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15.75">
      <c r="A20" s="21" t="s">
        <v>86</v>
      </c>
      <c r="B20" s="21"/>
      <c r="C20" s="2" t="s">
        <v>87</v>
      </c>
      <c r="E20" s="2" t="s">
        <v>87</v>
      </c>
      <c r="F20" s="2" t="s">
        <v>87</v>
      </c>
      <c r="G20" s="2" t="s">
        <v>87</v>
      </c>
      <c r="H20" s="2" t="s">
        <v>87</v>
      </c>
      <c r="I20" s="2" t="s">
        <v>87</v>
      </c>
      <c r="J20" s="2" t="s">
        <v>87</v>
      </c>
      <c r="K20" s="2" t="s">
        <v>87</v>
      </c>
      <c r="L20" s="2" t="s">
        <v>87</v>
      </c>
      <c r="M20" s="22" t="s">
        <v>87</v>
      </c>
      <c r="N20" s="22" t="s">
        <v>87</v>
      </c>
      <c r="O20" s="22" t="s">
        <v>87</v>
      </c>
      <c r="P20" s="22" t="s">
        <v>87</v>
      </c>
      <c r="Q20" s="22" t="s">
        <v>87</v>
      </c>
      <c r="R20" s="22" t="s">
        <v>87</v>
      </c>
      <c r="S20" s="2" t="s">
        <v>87</v>
      </c>
      <c r="T20" s="2" t="s">
        <v>87</v>
      </c>
      <c r="U20" s="2" t="s">
        <v>87</v>
      </c>
      <c r="V20" s="2" t="s">
        <v>87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4" t="s">
        <v>87</v>
      </c>
      <c r="AK20" s="2" t="s">
        <v>87</v>
      </c>
      <c r="AL20" s="24" t="s">
        <v>49</v>
      </c>
      <c r="AM20" s="2" t="s">
        <v>87</v>
      </c>
      <c r="AN20" s="2" t="s">
        <v>87</v>
      </c>
      <c r="AO20" s="2" t="s">
        <v>87</v>
      </c>
      <c r="AP20" s="2" t="s">
        <v>87</v>
      </c>
      <c r="AQ20" s="2" t="s">
        <v>87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5.75">
      <c r="A21" s="21" t="s">
        <v>88</v>
      </c>
      <c r="B21" s="21"/>
      <c r="C21" s="2" t="s">
        <v>89</v>
      </c>
      <c r="E21" s="2" t="s">
        <v>89</v>
      </c>
      <c r="F21" s="2" t="s">
        <v>89</v>
      </c>
      <c r="G21" s="2" t="s">
        <v>89</v>
      </c>
      <c r="H21" s="2" t="s">
        <v>90</v>
      </c>
      <c r="I21" s="2" t="s">
        <v>89</v>
      </c>
      <c r="J21" s="2" t="s">
        <v>89</v>
      </c>
      <c r="K21" s="22" t="s">
        <v>90</v>
      </c>
      <c r="L21" s="22" t="s">
        <v>90</v>
      </c>
      <c r="M21" s="22" t="s">
        <v>90</v>
      </c>
      <c r="N21" s="22" t="s">
        <v>89</v>
      </c>
      <c r="O21" s="22" t="s">
        <v>89</v>
      </c>
      <c r="P21" s="22" t="s">
        <v>89</v>
      </c>
      <c r="Q21" s="22" t="s">
        <v>89</v>
      </c>
      <c r="R21" s="22" t="s">
        <v>89</v>
      </c>
      <c r="S21" s="2" t="s">
        <v>89</v>
      </c>
      <c r="T21" s="2" t="s">
        <v>89</v>
      </c>
      <c r="U21" s="2" t="s">
        <v>89</v>
      </c>
      <c r="V21" s="2" t="s">
        <v>90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4" t="s">
        <v>90</v>
      </c>
      <c r="AK21" s="2" t="s">
        <v>90</v>
      </c>
      <c r="AL21" s="24" t="s">
        <v>90</v>
      </c>
      <c r="AM21" s="2" t="s">
        <v>89</v>
      </c>
      <c r="AN21" s="2" t="s">
        <v>89</v>
      </c>
      <c r="AO21" s="2" t="s">
        <v>89</v>
      </c>
      <c r="AP21" s="2" t="s">
        <v>89</v>
      </c>
      <c r="AQ21" s="2" t="s">
        <v>89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15.75">
      <c r="A22" s="21" t="s">
        <v>91</v>
      </c>
      <c r="B22" s="21"/>
      <c r="C22" s="2" t="s">
        <v>92</v>
      </c>
      <c r="E22" s="2" t="s">
        <v>92</v>
      </c>
      <c r="F22" s="2" t="s">
        <v>93</v>
      </c>
      <c r="G22" s="2" t="s">
        <v>94</v>
      </c>
      <c r="H22" s="2" t="s">
        <v>95</v>
      </c>
      <c r="I22" s="2" t="s">
        <v>94</v>
      </c>
      <c r="J22" s="2" t="s">
        <v>38</v>
      </c>
      <c r="K22" s="2" t="s">
        <v>92</v>
      </c>
      <c r="L22" s="2" t="s">
        <v>96</v>
      </c>
      <c r="M22" s="2" t="s">
        <v>97</v>
      </c>
      <c r="N22" s="22" t="s">
        <v>92</v>
      </c>
      <c r="O22" s="22" t="s">
        <v>92</v>
      </c>
      <c r="P22" s="22" t="s">
        <v>92</v>
      </c>
      <c r="Q22" s="22" t="s">
        <v>92</v>
      </c>
      <c r="R22" s="22" t="s">
        <v>92</v>
      </c>
      <c r="S22" s="2" t="s">
        <v>98</v>
      </c>
      <c r="T22" s="2" t="s">
        <v>96</v>
      </c>
      <c r="U22" s="2" t="s">
        <v>92</v>
      </c>
      <c r="V22" s="2" t="s">
        <v>95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4" t="s">
        <v>93</v>
      </c>
      <c r="AK22" s="2" t="s">
        <v>97</v>
      </c>
      <c r="AL22" s="24" t="s">
        <v>96</v>
      </c>
      <c r="AM22" s="2" t="s">
        <v>92</v>
      </c>
      <c r="AN22" s="2" t="s">
        <v>92</v>
      </c>
      <c r="AO22" s="2" t="s">
        <v>92</v>
      </c>
      <c r="AP22" s="2" t="s">
        <v>92</v>
      </c>
      <c r="AQ22" s="2" t="s">
        <v>92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15.75">
      <c r="A23" s="21" t="s">
        <v>99</v>
      </c>
      <c r="B23" s="21"/>
      <c r="C23" s="2" t="s">
        <v>100</v>
      </c>
      <c r="E23" s="2" t="s">
        <v>100</v>
      </c>
      <c r="F23" s="22" t="s">
        <v>100</v>
      </c>
      <c r="G23" s="22" t="s">
        <v>100</v>
      </c>
      <c r="H23" s="22" t="s">
        <v>100</v>
      </c>
      <c r="I23" s="22" t="s">
        <v>100</v>
      </c>
      <c r="J23" s="22" t="s">
        <v>100</v>
      </c>
      <c r="K23" s="22" t="s">
        <v>101</v>
      </c>
      <c r="L23" s="22" t="s">
        <v>102</v>
      </c>
      <c r="M23" s="22" t="s">
        <v>103</v>
      </c>
      <c r="N23" s="22" t="s">
        <v>100</v>
      </c>
      <c r="O23" s="22" t="s">
        <v>100</v>
      </c>
      <c r="P23" s="22" t="s">
        <v>100</v>
      </c>
      <c r="Q23" s="22" t="s">
        <v>100</v>
      </c>
      <c r="R23" s="22" t="s">
        <v>100</v>
      </c>
      <c r="S23" s="2" t="s">
        <v>100</v>
      </c>
      <c r="T23" s="2" t="s">
        <v>100</v>
      </c>
      <c r="U23" s="2" t="s">
        <v>100</v>
      </c>
      <c r="V23" s="2" t="s">
        <v>102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4" t="s">
        <v>102</v>
      </c>
      <c r="AK23" s="2" t="s">
        <v>100</v>
      </c>
      <c r="AL23" s="24" t="s">
        <v>100</v>
      </c>
      <c r="AM23" s="2" t="s">
        <v>100</v>
      </c>
      <c r="AN23" s="2" t="s">
        <v>100</v>
      </c>
      <c r="AO23" s="2" t="s">
        <v>100</v>
      </c>
      <c r="AP23" s="2" t="s">
        <v>100</v>
      </c>
      <c r="AQ23" s="2" t="s">
        <v>100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15.75">
      <c r="A24" s="21" t="s">
        <v>104</v>
      </c>
      <c r="B24" s="21" t="s">
        <v>105</v>
      </c>
      <c r="C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4">
        <v>1</v>
      </c>
      <c r="AK24" s="2">
        <v>1</v>
      </c>
      <c r="AL24" s="24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15.75">
      <c r="A25" s="21" t="s">
        <v>21</v>
      </c>
      <c r="B25" s="21"/>
      <c r="C25" s="2" t="s">
        <v>81</v>
      </c>
      <c r="E25" s="2" t="s">
        <v>81</v>
      </c>
      <c r="F25" s="2" t="s">
        <v>81</v>
      </c>
      <c r="G25" s="2" t="s">
        <v>81</v>
      </c>
      <c r="H25" s="2" t="s">
        <v>81</v>
      </c>
      <c r="I25" s="2" t="s">
        <v>81</v>
      </c>
      <c r="J25" s="2" t="s">
        <v>81</v>
      </c>
      <c r="K25" s="2" t="s">
        <v>81</v>
      </c>
      <c r="L25" s="2" t="s">
        <v>81</v>
      </c>
      <c r="M25" s="22" t="s">
        <v>81</v>
      </c>
      <c r="N25" s="22" t="s">
        <v>81</v>
      </c>
      <c r="O25" s="22" t="s">
        <v>81</v>
      </c>
      <c r="P25" s="22" t="s">
        <v>81</v>
      </c>
      <c r="Q25" s="22" t="s">
        <v>81</v>
      </c>
      <c r="R25" s="22" t="s">
        <v>81</v>
      </c>
      <c r="S25" s="2" t="s">
        <v>81</v>
      </c>
      <c r="T25" s="2" t="s">
        <v>81</v>
      </c>
      <c r="U25" s="2" t="s">
        <v>81</v>
      </c>
      <c r="V25" s="2" t="s">
        <v>89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4" t="s">
        <v>81</v>
      </c>
      <c r="AK25" s="2" t="s">
        <v>81</v>
      </c>
      <c r="AL25" s="24" t="s">
        <v>81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81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15.75">
      <c r="A26" s="21" t="s">
        <v>106</v>
      </c>
      <c r="B26" s="21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">
        <v>0</v>
      </c>
      <c r="W26" s="26"/>
      <c r="X26" s="26"/>
      <c r="Y26" s="26"/>
      <c r="Z26" s="26"/>
      <c r="AA26" s="26"/>
      <c r="AB26" s="26"/>
      <c r="AC26" s="26"/>
      <c r="AD26" s="26"/>
      <c r="AE26" s="26"/>
      <c r="AF26" s="2"/>
      <c r="AG26" s="26"/>
      <c r="AH26" s="26"/>
      <c r="AI26" s="26"/>
      <c r="AJ26" s="26"/>
      <c r="AK26" s="26"/>
      <c r="AL26" s="26"/>
      <c r="AM26" s="2">
        <v>0</v>
      </c>
      <c r="AN26" s="2">
        <v>0</v>
      </c>
      <c r="AO26" s="2">
        <v>0</v>
      </c>
      <c r="AP26" s="2">
        <v>0</v>
      </c>
      <c r="AQ26" s="26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15.75">
      <c r="A27" s="21" t="s">
        <v>107</v>
      </c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">
        <v>78848</v>
      </c>
      <c r="W27" s="26"/>
      <c r="X27" s="26"/>
      <c r="Y27" s="26"/>
      <c r="Z27" s="26"/>
      <c r="AA27" s="26"/>
      <c r="AB27" s="26"/>
      <c r="AC27" s="26"/>
      <c r="AD27" s="26"/>
      <c r="AE27" s="26"/>
      <c r="AF27" s="2"/>
      <c r="AG27" s="26"/>
      <c r="AH27" s="26"/>
      <c r="AI27" s="26"/>
      <c r="AJ27" s="26"/>
      <c r="AK27" s="26"/>
      <c r="AL27" s="26"/>
      <c r="AM27" s="2">
        <v>550000</v>
      </c>
      <c r="AN27" s="2">
        <v>914286</v>
      </c>
      <c r="AO27" s="2">
        <v>550000</v>
      </c>
      <c r="AP27" s="2">
        <v>914286</v>
      </c>
      <c r="AQ27" s="26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15.75">
      <c r="A28" s="21" t="s">
        <v>108</v>
      </c>
      <c r="B28" s="2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">
        <v>2</v>
      </c>
      <c r="W28" s="26"/>
      <c r="X28" s="26"/>
      <c r="Y28" s="26"/>
      <c r="Z28" s="26"/>
      <c r="AA28" s="26"/>
      <c r="AB28" s="26"/>
      <c r="AC28" s="26"/>
      <c r="AD28" s="26"/>
      <c r="AE28" s="26"/>
      <c r="AF28" s="2"/>
      <c r="AG28" s="26"/>
      <c r="AH28" s="26"/>
      <c r="AI28" s="26"/>
      <c r="AJ28" s="26"/>
      <c r="AK28" s="26"/>
      <c r="AL28" s="26"/>
      <c r="AM28" s="2">
        <v>1</v>
      </c>
      <c r="AN28" s="2">
        <v>1</v>
      </c>
      <c r="AO28" s="2">
        <v>1</v>
      </c>
      <c r="AP28" s="2">
        <v>1</v>
      </c>
      <c r="AQ28" s="26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15.75">
      <c r="A29" s="21" t="s">
        <v>109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">
        <v>2</v>
      </c>
      <c r="W29" s="26"/>
      <c r="X29" s="26"/>
      <c r="Y29" s="26"/>
      <c r="Z29" s="26"/>
      <c r="AA29" s="26"/>
      <c r="AB29" s="26"/>
      <c r="AC29" s="26"/>
      <c r="AD29" s="26"/>
      <c r="AE29" s="26"/>
      <c r="AF29" s="2"/>
      <c r="AG29" s="26"/>
      <c r="AH29" s="26"/>
      <c r="AI29" s="26"/>
      <c r="AJ29" s="26"/>
      <c r="AK29" s="26"/>
      <c r="AL29" s="26"/>
      <c r="AM29" s="2">
        <v>2</v>
      </c>
      <c r="AN29" s="2">
        <v>2</v>
      </c>
      <c r="AO29" s="2">
        <v>2</v>
      </c>
      <c r="AP29" s="2">
        <v>2</v>
      </c>
      <c r="AQ29" s="26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15.75">
      <c r="A30" s="21" t="s">
        <v>110</v>
      </c>
      <c r="B30" s="2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">
        <v>1</v>
      </c>
      <c r="W30" s="26"/>
      <c r="X30" s="26"/>
      <c r="Y30" s="26"/>
      <c r="Z30" s="26"/>
      <c r="AA30" s="26"/>
      <c r="AB30" s="26"/>
      <c r="AC30" s="26"/>
      <c r="AD30" s="26"/>
      <c r="AE30" s="26"/>
      <c r="AF30" s="2"/>
      <c r="AG30" s="26"/>
      <c r="AH30" s="26"/>
      <c r="AI30" s="26"/>
      <c r="AJ30" s="26"/>
      <c r="AK30" s="26"/>
      <c r="AL30" s="26"/>
      <c r="AM30" s="2">
        <v>1</v>
      </c>
      <c r="AN30" s="2">
        <v>1</v>
      </c>
      <c r="AO30" s="2">
        <v>1</v>
      </c>
      <c r="AP30" s="2">
        <v>1</v>
      </c>
      <c r="AQ30" s="26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1.5">
      <c r="A31" s="21" t="s">
        <v>111</v>
      </c>
      <c r="B31" s="27" t="s">
        <v>112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" t="s">
        <v>113</v>
      </c>
      <c r="W31" s="26"/>
      <c r="X31" s="26"/>
      <c r="Y31" s="26"/>
      <c r="Z31" s="26"/>
      <c r="AA31" s="26"/>
      <c r="AB31" s="26"/>
      <c r="AC31" s="26"/>
      <c r="AD31" s="26"/>
      <c r="AE31" s="26"/>
      <c r="AF31" s="2"/>
      <c r="AG31" s="26"/>
      <c r="AH31" s="26"/>
      <c r="AI31" s="26"/>
      <c r="AJ31" s="26"/>
      <c r="AK31" s="26"/>
      <c r="AL31" s="26"/>
      <c r="AM31" s="2" t="s">
        <v>114</v>
      </c>
      <c r="AN31" s="2" t="s">
        <v>114</v>
      </c>
      <c r="AO31" s="2" t="s">
        <v>114</v>
      </c>
      <c r="AP31" s="2" t="s">
        <v>115</v>
      </c>
      <c r="AQ31" s="26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15.75">
      <c r="A32" s="21" t="s">
        <v>116</v>
      </c>
      <c r="B32" s="27" t="s">
        <v>117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"/>
      <c r="W32" s="26"/>
      <c r="X32" s="26"/>
      <c r="Y32" s="26"/>
      <c r="Z32" s="26"/>
      <c r="AA32" s="26"/>
      <c r="AB32" s="26"/>
      <c r="AC32" s="26"/>
      <c r="AD32" s="26"/>
      <c r="AE32" s="26"/>
      <c r="AF32" s="2"/>
      <c r="AG32" s="26"/>
      <c r="AH32" s="26"/>
      <c r="AI32" s="26"/>
      <c r="AJ32" s="26"/>
      <c r="AK32" s="26"/>
      <c r="AL32" s="26"/>
      <c r="AM32" s="2"/>
      <c r="AN32" s="2"/>
      <c r="AO32" s="2"/>
      <c r="AP32" s="2">
        <f>1</f>
        <v>1</v>
      </c>
      <c r="AQ32" s="26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15.75">
      <c r="A33" s="21" t="s">
        <v>118</v>
      </c>
      <c r="B33" s="27" t="s">
        <v>117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"/>
      <c r="W33" s="26"/>
      <c r="X33" s="26"/>
      <c r="Y33" s="26"/>
      <c r="Z33" s="26"/>
      <c r="AA33" s="26"/>
      <c r="AB33" s="26"/>
      <c r="AC33" s="26"/>
      <c r="AD33" s="26"/>
      <c r="AE33" s="26"/>
      <c r="AF33" s="2"/>
      <c r="AG33" s="26"/>
      <c r="AH33" s="26"/>
      <c r="AI33" s="26"/>
      <c r="AJ33" s="26"/>
      <c r="AK33" s="26"/>
      <c r="AL33" s="26"/>
      <c r="AM33" s="2"/>
      <c r="AN33" s="2"/>
      <c r="AO33" s="2"/>
      <c r="AP33" s="2">
        <f>2</f>
        <v>2</v>
      </c>
      <c r="AQ33" s="26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1.5">
      <c r="A34" s="21" t="s">
        <v>119</v>
      </c>
      <c r="B34" s="27" t="s">
        <v>120</v>
      </c>
      <c r="C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">
        <v>0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15.75">
      <c r="A35" s="21" t="s">
        <v>121</v>
      </c>
      <c r="B35" s="27"/>
      <c r="C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4">
        <v>1</v>
      </c>
      <c r="AK35" s="2">
        <v>1</v>
      </c>
      <c r="AL35" s="24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15.75">
      <c r="A36" s="21" t="s">
        <v>122</v>
      </c>
      <c r="B36" s="27"/>
      <c r="C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4">
        <v>1</v>
      </c>
      <c r="AK36" s="2">
        <v>1</v>
      </c>
      <c r="AL36" s="24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5.75">
      <c r="A37" s="21" t="s">
        <v>123</v>
      </c>
      <c r="B37" s="27"/>
      <c r="C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4">
        <v>0</v>
      </c>
      <c r="AK37" s="2">
        <v>0</v>
      </c>
      <c r="AL37" s="24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15.75">
      <c r="A38" s="21" t="s">
        <v>124</v>
      </c>
      <c r="B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4"/>
      <c r="AK38" s="2"/>
      <c r="AL38" s="24"/>
      <c r="AM38" s="2"/>
      <c r="AN38" s="2"/>
      <c r="AO38" s="2"/>
      <c r="AP38" s="2"/>
      <c r="AQ38" s="2">
        <f>4</f>
        <v>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15.75">
      <c r="A39" s="21" t="s">
        <v>125</v>
      </c>
      <c r="B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4"/>
      <c r="AK39" s="2"/>
      <c r="AL39" s="24"/>
      <c r="AM39" s="2"/>
      <c r="AN39" s="2"/>
      <c r="AO39" s="2"/>
      <c r="AP39" s="2"/>
      <c r="AQ39" s="2">
        <f>5</f>
        <v>5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15.75">
      <c r="A40" s="21" t="s">
        <v>126</v>
      </c>
      <c r="B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4"/>
      <c r="AK40" s="2"/>
      <c r="AL40" s="24"/>
      <c r="AM40" s="2"/>
      <c r="AN40" s="2"/>
      <c r="AO40" s="2"/>
      <c r="AP40" s="2"/>
      <c r="AQ40" s="2">
        <f>3</f>
        <v>3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15.75">
      <c r="A41" s="21" t="s">
        <v>127</v>
      </c>
      <c r="B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4"/>
      <c r="AK41" s="2"/>
      <c r="AL41" s="24"/>
      <c r="AM41" s="2"/>
      <c r="AN41" s="2"/>
      <c r="AO41" s="2"/>
      <c r="AP41" s="2"/>
      <c r="AQ41" s="2">
        <f>4</f>
        <v>4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15.75">
      <c r="A42" s="21" t="s">
        <v>128</v>
      </c>
      <c r="B42" s="27"/>
      <c r="C42" s="2" t="s">
        <v>129</v>
      </c>
      <c r="D42" s="2" t="s">
        <v>129</v>
      </c>
      <c r="E42" s="2" t="s">
        <v>129</v>
      </c>
      <c r="F42" s="2" t="s">
        <v>129</v>
      </c>
      <c r="G42" s="2" t="s">
        <v>129</v>
      </c>
      <c r="H42" s="2" t="s">
        <v>129</v>
      </c>
      <c r="I42" s="2" t="s">
        <v>129</v>
      </c>
      <c r="J42" s="2" t="s">
        <v>129</v>
      </c>
      <c r="K42" s="2" t="s">
        <v>129</v>
      </c>
      <c r="L42" s="2" t="s">
        <v>129</v>
      </c>
      <c r="M42" s="2" t="s">
        <v>129</v>
      </c>
      <c r="N42" s="2" t="s">
        <v>129</v>
      </c>
      <c r="O42" s="2" t="s">
        <v>129</v>
      </c>
      <c r="P42" s="2" t="s">
        <v>129</v>
      </c>
      <c r="Q42" s="2" t="s">
        <v>129</v>
      </c>
      <c r="R42" s="2" t="s">
        <v>129</v>
      </c>
      <c r="S42" s="2" t="s">
        <v>129</v>
      </c>
      <c r="T42" s="2" t="s">
        <v>129</v>
      </c>
      <c r="U42" s="2" t="s">
        <v>129</v>
      </c>
      <c r="V42" s="2" t="s">
        <v>129</v>
      </c>
      <c r="W42" s="2" t="s">
        <v>129</v>
      </c>
      <c r="X42" s="2" t="s">
        <v>129</v>
      </c>
      <c r="Y42" s="2" t="s">
        <v>129</v>
      </c>
      <c r="Z42" s="2" t="s">
        <v>129</v>
      </c>
      <c r="AA42" s="2" t="s">
        <v>129</v>
      </c>
      <c r="AB42" s="2" t="s">
        <v>129</v>
      </c>
      <c r="AC42" s="2" t="s">
        <v>129</v>
      </c>
      <c r="AD42" s="2" t="s">
        <v>129</v>
      </c>
      <c r="AE42" s="2" t="s">
        <v>129</v>
      </c>
      <c r="AF42" s="2" t="s">
        <v>129</v>
      </c>
      <c r="AG42" s="2" t="s">
        <v>129</v>
      </c>
      <c r="AH42" s="2" t="s">
        <v>129</v>
      </c>
      <c r="AI42" s="2" t="s">
        <v>129</v>
      </c>
      <c r="AJ42" s="2" t="s">
        <v>129</v>
      </c>
      <c r="AK42" s="2" t="s">
        <v>129</v>
      </c>
      <c r="AL42" s="2" t="s">
        <v>129</v>
      </c>
      <c r="AM42" s="2" t="s">
        <v>129</v>
      </c>
      <c r="AN42" s="2" t="s">
        <v>129</v>
      </c>
      <c r="AO42" s="2" t="s">
        <v>130</v>
      </c>
      <c r="AP42" s="2" t="s">
        <v>129</v>
      </c>
      <c r="AQ42" s="2" t="s">
        <v>129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15.75">
      <c r="A43" s="21" t="s">
        <v>131</v>
      </c>
      <c r="B43" s="27" t="s">
        <v>132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">
        <v>2.57</v>
      </c>
      <c r="O43" s="2">
        <v>3</v>
      </c>
      <c r="P43" s="2">
        <v>2.83</v>
      </c>
      <c r="Q43" s="28"/>
      <c r="R43" s="2">
        <v>3.3</v>
      </c>
      <c r="S43" s="2">
        <v>3.05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">
        <v>2.9</v>
      </c>
      <c r="AL43" s="2">
        <v>3</v>
      </c>
      <c r="AM43" s="28"/>
      <c r="AN43" s="28"/>
      <c r="AO43" s="2">
        <v>5</v>
      </c>
      <c r="AP43" s="28"/>
      <c r="AQ43" s="28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15.75">
      <c r="A44" s="21" t="s">
        <v>133</v>
      </c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">
        <v>50</v>
      </c>
      <c r="O44" s="2">
        <v>50</v>
      </c>
      <c r="P44" s="2">
        <v>9</v>
      </c>
      <c r="Q44" s="28"/>
      <c r="R44" s="2">
        <v>3</v>
      </c>
      <c r="S44" s="2">
        <v>9</v>
      </c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">
        <v>11</v>
      </c>
      <c r="AL44" s="2">
        <v>9</v>
      </c>
      <c r="AM44" s="28"/>
      <c r="AN44" s="28"/>
      <c r="AO44" s="28"/>
      <c r="AP44" s="28"/>
      <c r="AQ44" s="28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15.75">
      <c r="A45" s="21" t="s">
        <v>134</v>
      </c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5.75">
      <c r="A46" s="21" t="s">
        <v>135</v>
      </c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">
        <v>0</v>
      </c>
      <c r="AP46" s="28"/>
      <c r="AQ46" s="28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s="20" customFormat="1" ht="15.75">
      <c r="A47" s="17" t="s">
        <v>136</v>
      </c>
      <c r="B47" s="1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1:56" ht="15.75">
      <c r="A48" s="29" t="s">
        <v>137</v>
      </c>
      <c r="B48" s="29"/>
      <c r="C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15.75">
      <c r="A49" s="21" t="s">
        <v>138</v>
      </c>
      <c r="B49" s="21"/>
      <c r="C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5.75">
      <c r="A50" s="21" t="s">
        <v>139</v>
      </c>
      <c r="B50" s="21"/>
      <c r="C50" s="2" t="s">
        <v>140</v>
      </c>
      <c r="E50" s="2" t="s">
        <v>140</v>
      </c>
      <c r="F50" s="2" t="s">
        <v>100</v>
      </c>
      <c r="G50" s="2" t="s">
        <v>140</v>
      </c>
      <c r="H50" s="2" t="s">
        <v>100</v>
      </c>
      <c r="I50" s="2" t="s">
        <v>101</v>
      </c>
      <c r="J50" s="2" t="s">
        <v>140</v>
      </c>
      <c r="K50" s="2" t="s">
        <v>100</v>
      </c>
      <c r="L50" s="2" t="s">
        <v>101</v>
      </c>
      <c r="M50" s="2" t="s">
        <v>102</v>
      </c>
      <c r="N50" s="22" t="s">
        <v>100</v>
      </c>
      <c r="O50" s="22" t="s">
        <v>100</v>
      </c>
      <c r="P50" s="22" t="s">
        <v>100</v>
      </c>
      <c r="Q50" s="22" t="s">
        <v>140</v>
      </c>
      <c r="R50" s="22" t="s">
        <v>140</v>
      </c>
      <c r="S50" s="2" t="s">
        <v>140</v>
      </c>
      <c r="T50" s="2" t="s">
        <v>140</v>
      </c>
      <c r="U50" s="2" t="s">
        <v>140</v>
      </c>
      <c r="V50" s="2" t="s">
        <v>101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 t="s">
        <v>102</v>
      </c>
      <c r="AK50" s="2" t="s">
        <v>100</v>
      </c>
      <c r="AL50" s="2" t="s">
        <v>140</v>
      </c>
      <c r="AM50" s="2" t="s">
        <v>140</v>
      </c>
      <c r="AN50" s="2" t="s">
        <v>140</v>
      </c>
      <c r="AO50" s="2" t="s">
        <v>140</v>
      </c>
      <c r="AP50" s="2" t="s">
        <v>140</v>
      </c>
      <c r="AQ50" s="2" t="s">
        <v>140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5.75">
      <c r="A51" s="21" t="s">
        <v>141</v>
      </c>
      <c r="B51" s="21"/>
      <c r="C51" s="30" t="s">
        <v>142</v>
      </c>
      <c r="D51" s="30"/>
      <c r="E51" s="30" t="s">
        <v>143</v>
      </c>
      <c r="F51" s="30" t="s">
        <v>144</v>
      </c>
      <c r="G51" s="30">
        <v>0.6</v>
      </c>
      <c r="H51" s="30" t="s">
        <v>145</v>
      </c>
      <c r="I51" s="30">
        <v>0.66666666666666663</v>
      </c>
      <c r="J51" s="30">
        <v>0.8</v>
      </c>
      <c r="K51" s="30">
        <v>0.66666666666666663</v>
      </c>
      <c r="L51" s="30">
        <v>0.6</v>
      </c>
      <c r="M51" s="30">
        <v>0.5</v>
      </c>
      <c r="N51" s="30" t="s">
        <v>146</v>
      </c>
      <c r="O51" s="30" t="s">
        <v>145</v>
      </c>
      <c r="P51" s="30" t="s">
        <v>144</v>
      </c>
      <c r="Q51" s="30" t="s">
        <v>142</v>
      </c>
      <c r="R51" s="30" t="s">
        <v>144</v>
      </c>
      <c r="S51" s="30" t="s">
        <v>146</v>
      </c>
      <c r="T51" s="30" t="s">
        <v>145</v>
      </c>
      <c r="U51" s="30" t="s">
        <v>142</v>
      </c>
      <c r="V51" s="30">
        <v>0.5</v>
      </c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>
        <v>0.8</v>
      </c>
      <c r="AK51" s="31">
        <v>0.75</v>
      </c>
      <c r="AL51" s="31">
        <v>0.6</v>
      </c>
      <c r="AM51" s="31">
        <v>0.66666666666666663</v>
      </c>
      <c r="AN51" s="31">
        <v>0.66666666666666663</v>
      </c>
      <c r="AO51" s="31">
        <v>0.66666666666666663</v>
      </c>
      <c r="AP51" s="31">
        <v>0.66666666666666663</v>
      </c>
      <c r="AQ51" s="30" t="s">
        <v>142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5.75">
      <c r="A52" s="21" t="s">
        <v>147</v>
      </c>
      <c r="B52" s="21"/>
      <c r="C52" s="2">
        <v>64800</v>
      </c>
      <c r="E52" s="2">
        <v>64800</v>
      </c>
      <c r="F52" s="2">
        <v>64800</v>
      </c>
      <c r="G52" s="2">
        <v>64800</v>
      </c>
      <c r="H52" s="2">
        <v>64800</v>
      </c>
      <c r="I52" s="2">
        <v>64800</v>
      </c>
      <c r="J52" s="2">
        <v>64800</v>
      </c>
      <c r="K52" s="2">
        <v>64800</v>
      </c>
      <c r="L52" s="2">
        <v>64800</v>
      </c>
      <c r="M52" s="2">
        <v>64800</v>
      </c>
      <c r="N52" s="2">
        <v>64800</v>
      </c>
      <c r="O52" s="2">
        <v>64800</v>
      </c>
      <c r="P52" s="2">
        <v>64800</v>
      </c>
      <c r="Q52" s="2">
        <v>64800</v>
      </c>
      <c r="R52" s="2">
        <v>64800</v>
      </c>
      <c r="S52" s="2">
        <v>64800</v>
      </c>
      <c r="T52" s="2">
        <v>64800</v>
      </c>
      <c r="U52" s="2">
        <v>64800</v>
      </c>
      <c r="V52" s="2">
        <v>64800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3">
        <v>16200</v>
      </c>
      <c r="AK52" s="23">
        <v>64800</v>
      </c>
      <c r="AL52" s="23">
        <v>64800</v>
      </c>
      <c r="AM52" s="2">
        <v>64800</v>
      </c>
      <c r="AN52" s="2">
        <v>64800</v>
      </c>
      <c r="AO52" s="2">
        <v>64800</v>
      </c>
      <c r="AP52" s="2">
        <v>64800</v>
      </c>
      <c r="AQ52" s="2">
        <v>64800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5" customHeight="1">
      <c r="A53" s="21" t="s">
        <v>148</v>
      </c>
      <c r="B53" s="21"/>
      <c r="C53" s="2" t="s">
        <v>89</v>
      </c>
      <c r="E53" s="2" t="s">
        <v>89</v>
      </c>
      <c r="F53" s="22" t="s">
        <v>89</v>
      </c>
      <c r="G53" s="22" t="s">
        <v>89</v>
      </c>
      <c r="H53" s="22" t="s">
        <v>89</v>
      </c>
      <c r="I53" s="22" t="s">
        <v>89</v>
      </c>
      <c r="J53" s="22" t="s">
        <v>89</v>
      </c>
      <c r="K53" s="22" t="s">
        <v>89</v>
      </c>
      <c r="L53" s="22" t="s">
        <v>89</v>
      </c>
      <c r="M53" s="22" t="s">
        <v>89</v>
      </c>
      <c r="N53" s="22" t="s">
        <v>89</v>
      </c>
      <c r="O53" s="22" t="s">
        <v>89</v>
      </c>
      <c r="P53" s="22" t="s">
        <v>89</v>
      </c>
      <c r="Q53" s="22" t="s">
        <v>89</v>
      </c>
      <c r="R53" s="22" t="s">
        <v>89</v>
      </c>
      <c r="S53" s="2" t="s">
        <v>89</v>
      </c>
      <c r="T53" s="2" t="s">
        <v>89</v>
      </c>
      <c r="U53" s="32" t="s">
        <v>90</v>
      </c>
      <c r="V53" s="32" t="s">
        <v>89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3" t="s">
        <v>89</v>
      </c>
      <c r="AK53" s="23" t="s">
        <v>89</v>
      </c>
      <c r="AL53" s="23" t="s">
        <v>89</v>
      </c>
      <c r="AM53" s="32" t="s">
        <v>89</v>
      </c>
      <c r="AN53" s="32" t="s">
        <v>89</v>
      </c>
      <c r="AO53" s="32" t="s">
        <v>89</v>
      </c>
      <c r="AP53" s="32" t="s">
        <v>89</v>
      </c>
      <c r="AQ53" s="2" t="s">
        <v>89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9.149999999999999" customHeight="1">
      <c r="A54" s="21" t="s">
        <v>149</v>
      </c>
      <c r="B54" s="21" t="s">
        <v>150</v>
      </c>
      <c r="C54" s="2">
        <v>202</v>
      </c>
      <c r="E54" s="2">
        <v>202</v>
      </c>
      <c r="F54" s="2">
        <v>50</v>
      </c>
      <c r="G54" s="2">
        <v>50</v>
      </c>
      <c r="H54" s="2">
        <v>50</v>
      </c>
      <c r="I54" s="2">
        <v>50</v>
      </c>
      <c r="J54" s="2">
        <v>168</v>
      </c>
      <c r="K54" s="2">
        <v>31</v>
      </c>
      <c r="L54" s="2">
        <v>93</v>
      </c>
      <c r="M54" s="2">
        <v>48</v>
      </c>
      <c r="N54" s="2">
        <v>151</v>
      </c>
      <c r="O54" s="2">
        <v>151</v>
      </c>
      <c r="P54" s="2">
        <v>151</v>
      </c>
      <c r="Q54" s="2">
        <v>200</v>
      </c>
      <c r="R54" s="2">
        <v>200</v>
      </c>
      <c r="S54" s="2">
        <v>64</v>
      </c>
      <c r="T54" s="2">
        <v>61</v>
      </c>
      <c r="U54" s="2">
        <v>202</v>
      </c>
      <c r="V54" s="2">
        <v>3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>
        <v>204</v>
      </c>
      <c r="AK54" s="2">
        <v>119</v>
      </c>
      <c r="AL54" s="2">
        <v>162</v>
      </c>
      <c r="AM54" s="2">
        <v>202</v>
      </c>
      <c r="AN54" s="2">
        <v>66</v>
      </c>
      <c r="AO54" s="2">
        <v>202</v>
      </c>
      <c r="AP54" s="2">
        <v>66</v>
      </c>
      <c r="AQ54" s="2">
        <v>202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5.75">
      <c r="A55" s="21" t="s">
        <v>151</v>
      </c>
      <c r="B55" s="21" t="s">
        <v>152</v>
      </c>
      <c r="C55" s="2">
        <v>202</v>
      </c>
      <c r="E55" s="2">
        <v>202</v>
      </c>
      <c r="F55" s="2">
        <v>50</v>
      </c>
      <c r="G55" s="2">
        <v>50</v>
      </c>
      <c r="H55" s="2">
        <v>50</v>
      </c>
      <c r="I55" s="2">
        <v>50</v>
      </c>
      <c r="J55" s="2">
        <v>168</v>
      </c>
      <c r="K55" s="2">
        <v>31</v>
      </c>
      <c r="L55" s="2">
        <v>93</v>
      </c>
      <c r="M55" s="2">
        <v>48</v>
      </c>
      <c r="N55" s="2">
        <v>151</v>
      </c>
      <c r="O55" s="2">
        <v>151</v>
      </c>
      <c r="P55" s="2">
        <v>151</v>
      </c>
      <c r="Q55" s="2">
        <v>200</v>
      </c>
      <c r="R55" s="2">
        <v>200</v>
      </c>
      <c r="S55" s="2">
        <v>64</v>
      </c>
      <c r="T55" s="2">
        <v>61</v>
      </c>
      <c r="U55" s="2">
        <v>202</v>
      </c>
      <c r="V55" s="2">
        <v>3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>
        <v>204</v>
      </c>
      <c r="AK55" s="2">
        <v>119</v>
      </c>
      <c r="AL55" s="2">
        <v>162</v>
      </c>
      <c r="AM55" s="2">
        <v>202</v>
      </c>
      <c r="AN55" s="2">
        <v>66</v>
      </c>
      <c r="AO55" s="2">
        <v>202</v>
      </c>
      <c r="AP55" s="2">
        <v>66</v>
      </c>
      <c r="AQ55" s="2">
        <v>202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5.75" hidden="1">
      <c r="A56" s="21" t="s">
        <v>153</v>
      </c>
      <c r="B56" s="21" t="s">
        <v>154</v>
      </c>
      <c r="C56" s="2">
        <v>3</v>
      </c>
      <c r="E56" s="2">
        <v>3</v>
      </c>
      <c r="F56" s="2">
        <v>1</v>
      </c>
      <c r="G56" s="2">
        <v>3</v>
      </c>
      <c r="H56" s="2">
        <v>3</v>
      </c>
      <c r="I56" s="2">
        <v>3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3</v>
      </c>
      <c r="Q56" s="2">
        <v>3</v>
      </c>
      <c r="R56" s="2">
        <v>3</v>
      </c>
      <c r="S56" s="2">
        <v>1</v>
      </c>
      <c r="T56" s="2">
        <v>1</v>
      </c>
      <c r="U56" s="2">
        <v>3</v>
      </c>
      <c r="V56" s="2">
        <v>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>
        <v>3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5.75" hidden="1">
      <c r="A57" s="21" t="s">
        <v>155</v>
      </c>
      <c r="B57" s="21" t="s">
        <v>154</v>
      </c>
      <c r="C57" s="2">
        <v>1</v>
      </c>
      <c r="E57" s="2">
        <v>1</v>
      </c>
      <c r="F57" s="2">
        <v>1</v>
      </c>
      <c r="G57" s="2">
        <v>1</v>
      </c>
      <c r="H57" s="2">
        <v>2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>
        <v>1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>
      <c r="A58" s="21" t="s">
        <v>156</v>
      </c>
      <c r="B58" s="21"/>
      <c r="C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5.75">
      <c r="A59" s="21" t="s">
        <v>157</v>
      </c>
      <c r="B59" s="21"/>
      <c r="C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5.75">
      <c r="A60" s="21" t="s">
        <v>158</v>
      </c>
      <c r="B60" s="21"/>
      <c r="C60" s="2">
        <f>C56</f>
        <v>3</v>
      </c>
      <c r="E60" s="2">
        <v>3</v>
      </c>
      <c r="F60" s="2">
        <f t="shared" ref="F60:V60" si="4">IF(F59=1,F57,F56)</f>
        <v>1</v>
      </c>
      <c r="G60" s="2">
        <f t="shared" si="4"/>
        <v>3</v>
      </c>
      <c r="H60" s="2">
        <f t="shared" si="4"/>
        <v>2</v>
      </c>
      <c r="I60" s="2">
        <f t="shared" si="4"/>
        <v>3</v>
      </c>
      <c r="J60" s="2">
        <f t="shared" si="4"/>
        <v>3</v>
      </c>
      <c r="K60" s="2">
        <f t="shared" si="4"/>
        <v>3</v>
      </c>
      <c r="L60" s="2">
        <f t="shared" si="4"/>
        <v>3</v>
      </c>
      <c r="M60" s="2">
        <f t="shared" si="4"/>
        <v>3</v>
      </c>
      <c r="N60" s="2">
        <f t="shared" si="4"/>
        <v>3</v>
      </c>
      <c r="O60" s="2">
        <f t="shared" si="4"/>
        <v>3</v>
      </c>
      <c r="P60" s="2">
        <f t="shared" si="4"/>
        <v>3</v>
      </c>
      <c r="Q60" s="2">
        <f t="shared" si="4"/>
        <v>3</v>
      </c>
      <c r="R60" s="2">
        <f t="shared" si="4"/>
        <v>3</v>
      </c>
      <c r="S60" s="2">
        <f t="shared" si="4"/>
        <v>1</v>
      </c>
      <c r="T60" s="2">
        <f t="shared" si="4"/>
        <v>1</v>
      </c>
      <c r="U60" s="2">
        <f t="shared" si="4"/>
        <v>3</v>
      </c>
      <c r="V60" s="2">
        <f t="shared" si="4"/>
        <v>1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>
        <v>0</v>
      </c>
      <c r="AK60" s="2">
        <v>3</v>
      </c>
      <c r="AL60" s="2">
        <v>3</v>
      </c>
      <c r="AM60" s="2">
        <v>3</v>
      </c>
      <c r="AN60" s="2">
        <v>1</v>
      </c>
      <c r="AO60" s="2">
        <v>3</v>
      </c>
      <c r="AP60" s="2">
        <v>1</v>
      </c>
      <c r="AQ60" s="2">
        <f>AQ56</f>
        <v>3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s="20" customFormat="1" ht="15.75">
      <c r="A61" s="33" t="s">
        <v>159</v>
      </c>
      <c r="B61" s="1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1:56" ht="15.75">
      <c r="A62" s="21" t="s">
        <v>160</v>
      </c>
      <c r="B62" s="21"/>
      <c r="C62" s="2" t="s">
        <v>161</v>
      </c>
      <c r="E62" s="2" t="s">
        <v>161</v>
      </c>
      <c r="F62" s="2" t="s">
        <v>161</v>
      </c>
      <c r="G62" s="2" t="s">
        <v>161</v>
      </c>
      <c r="H62" s="2" t="s">
        <v>161</v>
      </c>
      <c r="I62" s="2" t="s">
        <v>161</v>
      </c>
      <c r="J62" s="2" t="s">
        <v>162</v>
      </c>
      <c r="K62" s="2" t="s">
        <v>162</v>
      </c>
      <c r="L62" s="2" t="s">
        <v>162</v>
      </c>
      <c r="M62" s="2" t="s">
        <v>162</v>
      </c>
      <c r="N62" s="2" t="s">
        <v>161</v>
      </c>
      <c r="O62" s="2" t="s">
        <v>161</v>
      </c>
      <c r="P62" s="2" t="s">
        <v>161</v>
      </c>
      <c r="Q62" s="2" t="s">
        <v>161</v>
      </c>
      <c r="R62" s="2" t="s">
        <v>161</v>
      </c>
      <c r="S62" s="2" t="s">
        <v>161</v>
      </c>
      <c r="T62" s="2" t="s">
        <v>161</v>
      </c>
      <c r="U62" s="2" t="s">
        <v>161</v>
      </c>
      <c r="V62" s="2" t="s">
        <v>161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 t="s">
        <v>161</v>
      </c>
      <c r="AK62" s="2" t="s">
        <v>163</v>
      </c>
      <c r="AL62" s="2" t="s">
        <v>161</v>
      </c>
      <c r="AM62" s="2" t="s">
        <v>161</v>
      </c>
      <c r="AN62" s="2" t="s">
        <v>161</v>
      </c>
      <c r="AO62" s="2" t="s">
        <v>161</v>
      </c>
      <c r="AP62" s="2" t="s">
        <v>161</v>
      </c>
      <c r="AQ62" s="2" t="s">
        <v>161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5.75">
      <c r="A63" s="21" t="s">
        <v>164</v>
      </c>
      <c r="B63" s="21"/>
      <c r="C63" s="2" t="s">
        <v>90</v>
      </c>
      <c r="E63" s="2" t="s">
        <v>90</v>
      </c>
      <c r="F63" s="2" t="s">
        <v>90</v>
      </c>
      <c r="G63" s="2" t="s">
        <v>90</v>
      </c>
      <c r="H63" s="2" t="s">
        <v>90</v>
      </c>
      <c r="I63" s="2" t="s">
        <v>90</v>
      </c>
      <c r="J63" s="2" t="s">
        <v>90</v>
      </c>
      <c r="K63" s="2" t="s">
        <v>90</v>
      </c>
      <c r="L63" s="2" t="s">
        <v>90</v>
      </c>
      <c r="M63" s="2" t="s">
        <v>90</v>
      </c>
      <c r="N63" s="2" t="s">
        <v>90</v>
      </c>
      <c r="O63" s="2" t="s">
        <v>90</v>
      </c>
      <c r="P63" s="2" t="s">
        <v>90</v>
      </c>
      <c r="Q63" s="2" t="s">
        <v>90</v>
      </c>
      <c r="R63" s="2" t="s">
        <v>90</v>
      </c>
      <c r="S63" s="2" t="s">
        <v>90</v>
      </c>
      <c r="T63" s="2" t="s">
        <v>90</v>
      </c>
      <c r="U63" s="2" t="s">
        <v>90</v>
      </c>
      <c r="V63" s="2" t="s">
        <v>165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3" t="s">
        <v>90</v>
      </c>
      <c r="AK63" s="23" t="s">
        <v>90</v>
      </c>
      <c r="AL63" s="23" t="s">
        <v>90</v>
      </c>
      <c r="AM63" s="2" t="s">
        <v>165</v>
      </c>
      <c r="AN63" s="2" t="s">
        <v>165</v>
      </c>
      <c r="AO63" s="2" t="s">
        <v>165</v>
      </c>
      <c r="AP63" s="2" t="s">
        <v>165</v>
      </c>
      <c r="AQ63" s="2" t="s">
        <v>90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5.75">
      <c r="A64" s="21" t="s">
        <v>166</v>
      </c>
      <c r="B64" s="21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">
        <f>256*8192</f>
        <v>2097152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">
        <f>256*8192</f>
        <v>2097152</v>
      </c>
      <c r="AN64" s="2">
        <f>256*8192</f>
        <v>2097152</v>
      </c>
      <c r="AO64" s="2">
        <f>256*8192</f>
        <v>2097152</v>
      </c>
      <c r="AP64" s="2">
        <f>256*8192</f>
        <v>2097152</v>
      </c>
      <c r="AQ64" s="26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5.75">
      <c r="A65" s="21"/>
      <c r="B65" s="21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15.75">
      <c r="A66" s="21" t="s">
        <v>167</v>
      </c>
      <c r="B66" s="21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">
        <v>111647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6"/>
      <c r="AK66" s="26"/>
      <c r="AL66" s="26"/>
      <c r="AM66" s="2">
        <v>670978</v>
      </c>
      <c r="AN66" s="2">
        <v>671680</v>
      </c>
      <c r="AO66" s="2">
        <v>670978</v>
      </c>
      <c r="AP66" s="2">
        <v>671680</v>
      </c>
      <c r="AQ66" s="26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17.649999999999999" customHeight="1">
      <c r="A67" s="34" t="s">
        <v>84</v>
      </c>
      <c r="B67" s="21" t="s">
        <v>168</v>
      </c>
      <c r="C67" s="24" t="s">
        <v>90</v>
      </c>
      <c r="D67" s="24"/>
      <c r="E67" s="24" t="s">
        <v>90</v>
      </c>
      <c r="F67" s="24" t="s">
        <v>90</v>
      </c>
      <c r="G67" s="24" t="s">
        <v>90</v>
      </c>
      <c r="H67" s="24" t="s">
        <v>90</v>
      </c>
      <c r="I67" s="24" t="s">
        <v>90</v>
      </c>
      <c r="J67" s="24" t="s">
        <v>90</v>
      </c>
      <c r="K67" s="24" t="s">
        <v>90</v>
      </c>
      <c r="L67" s="24" t="s">
        <v>90</v>
      </c>
      <c r="M67" s="24" t="s">
        <v>90</v>
      </c>
      <c r="N67" s="24" t="s">
        <v>90</v>
      </c>
      <c r="O67" s="24" t="s">
        <v>90</v>
      </c>
      <c r="P67" s="24" t="s">
        <v>90</v>
      </c>
      <c r="Q67" s="24" t="s">
        <v>90</v>
      </c>
      <c r="R67" s="24" t="s">
        <v>90</v>
      </c>
      <c r="S67" s="24" t="s">
        <v>90</v>
      </c>
      <c r="T67" s="24" t="s">
        <v>90</v>
      </c>
      <c r="U67" s="24" t="s">
        <v>90</v>
      </c>
      <c r="V67" s="24" t="s">
        <v>90</v>
      </c>
      <c r="W67" s="24"/>
      <c r="X67" s="24"/>
      <c r="Y67" s="24"/>
      <c r="Z67" s="24"/>
      <c r="AA67" s="24"/>
      <c r="AB67" s="24"/>
      <c r="AC67" s="2"/>
      <c r="AD67" s="24"/>
      <c r="AE67" s="24"/>
      <c r="AF67" s="2"/>
      <c r="AG67" s="24"/>
      <c r="AH67" s="24"/>
      <c r="AI67" s="24"/>
      <c r="AJ67" s="24" t="s">
        <v>90</v>
      </c>
      <c r="AK67" s="24" t="s">
        <v>90</v>
      </c>
      <c r="AL67" s="24" t="s">
        <v>90</v>
      </c>
      <c r="AM67" s="35" t="s">
        <v>90</v>
      </c>
      <c r="AN67" s="35" t="s">
        <v>90</v>
      </c>
      <c r="AO67" s="35" t="s">
        <v>90</v>
      </c>
      <c r="AP67" s="35" t="s">
        <v>90</v>
      </c>
      <c r="AQ67" s="24" t="s">
        <v>90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17.649999999999999" customHeight="1">
      <c r="A68" s="34" t="s">
        <v>169</v>
      </c>
      <c r="B68" s="21"/>
      <c r="C68" s="24" t="s">
        <v>90</v>
      </c>
      <c r="D68" s="24"/>
      <c r="E68" s="24" t="s">
        <v>90</v>
      </c>
      <c r="F68" s="24" t="s">
        <v>90</v>
      </c>
      <c r="G68" s="24" t="s">
        <v>90</v>
      </c>
      <c r="H68" s="24" t="s">
        <v>90</v>
      </c>
      <c r="I68" s="24" t="s">
        <v>90</v>
      </c>
      <c r="J68" s="24" t="s">
        <v>90</v>
      </c>
      <c r="K68" s="24" t="s">
        <v>90</v>
      </c>
      <c r="L68" s="24" t="s">
        <v>90</v>
      </c>
      <c r="M68" s="24" t="s">
        <v>90</v>
      </c>
      <c r="N68" s="24" t="s">
        <v>90</v>
      </c>
      <c r="O68" s="24" t="s">
        <v>90</v>
      </c>
      <c r="P68" s="24" t="s">
        <v>90</v>
      </c>
      <c r="Q68" s="24" t="s">
        <v>90</v>
      </c>
      <c r="R68" s="24" t="s">
        <v>90</v>
      </c>
      <c r="S68" s="24" t="s">
        <v>90</v>
      </c>
      <c r="T68" s="24" t="s">
        <v>90</v>
      </c>
      <c r="U68" s="24" t="s">
        <v>90</v>
      </c>
      <c r="V68" s="24" t="s">
        <v>90</v>
      </c>
      <c r="W68" s="24"/>
      <c r="X68" s="24"/>
      <c r="Y68" s="24"/>
      <c r="Z68" s="24"/>
      <c r="AA68" s="24"/>
      <c r="AB68" s="24"/>
      <c r="AC68" s="2"/>
      <c r="AD68" s="24"/>
      <c r="AE68" s="24"/>
      <c r="AF68" s="2"/>
      <c r="AG68" s="24"/>
      <c r="AH68" s="24"/>
      <c r="AI68" s="24"/>
      <c r="AJ68" s="24" t="s">
        <v>90</v>
      </c>
      <c r="AK68" s="24" t="s">
        <v>90</v>
      </c>
      <c r="AL68" s="24" t="s">
        <v>90</v>
      </c>
      <c r="AM68" s="35" t="s">
        <v>90</v>
      </c>
      <c r="AN68" s="35" t="s">
        <v>90</v>
      </c>
      <c r="AO68" s="35" t="s">
        <v>170</v>
      </c>
      <c r="AP68" s="35" t="s">
        <v>90</v>
      </c>
      <c r="AQ68" s="24" t="s">
        <v>90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17.649999999999999" customHeight="1">
      <c r="A69" s="34" t="s">
        <v>171</v>
      </c>
      <c r="B69" s="21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4"/>
      <c r="X69" s="24"/>
      <c r="Y69" s="24"/>
      <c r="Z69" s="24"/>
      <c r="AA69" s="24"/>
      <c r="AB69" s="24"/>
      <c r="AC69" s="2"/>
      <c r="AD69" s="24"/>
      <c r="AE69" s="24"/>
      <c r="AF69" s="2"/>
      <c r="AG69" s="24"/>
      <c r="AH69" s="36"/>
      <c r="AI69" s="24"/>
      <c r="AJ69" s="26"/>
      <c r="AK69" s="26"/>
      <c r="AL69" s="26"/>
      <c r="AM69" s="26"/>
      <c r="AN69" s="26"/>
      <c r="AO69" s="26"/>
      <c r="AP69" s="26"/>
      <c r="AQ69" s="26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s="20" customFormat="1" ht="15.75" hidden="1">
      <c r="A70" s="17" t="s">
        <v>172</v>
      </c>
      <c r="B70" s="1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1:56" ht="15.75" hidden="1">
      <c r="A71" s="21" t="s">
        <v>173</v>
      </c>
      <c r="B71" s="37"/>
      <c r="C71" s="2">
        <v>1</v>
      </c>
      <c r="E71" s="2">
        <v>1</v>
      </c>
      <c r="F71" s="2" t="e">
        <f t="shared" ref="F71:V71" si="5">VLOOKUP(F13,Np2symbol,2,FALSE)</f>
        <v>#REF!</v>
      </c>
      <c r="G71" s="2" t="e">
        <f t="shared" si="5"/>
        <v>#REF!</v>
      </c>
      <c r="H71" s="2" t="e">
        <f t="shared" si="5"/>
        <v>#REF!</v>
      </c>
      <c r="I71" s="2" t="e">
        <f t="shared" si="5"/>
        <v>#REF!</v>
      </c>
      <c r="J71" s="2" t="e">
        <f t="shared" si="5"/>
        <v>#REF!</v>
      </c>
      <c r="K71" s="2" t="e">
        <f t="shared" si="5"/>
        <v>#REF!</v>
      </c>
      <c r="L71" s="2" t="e">
        <f t="shared" si="5"/>
        <v>#REF!</v>
      </c>
      <c r="M71" s="2" t="e">
        <f t="shared" si="5"/>
        <v>#REF!</v>
      </c>
      <c r="N71" s="2" t="e">
        <f t="shared" si="5"/>
        <v>#REF!</v>
      </c>
      <c r="O71" s="2" t="e">
        <f t="shared" si="5"/>
        <v>#REF!</v>
      </c>
      <c r="P71" s="2" t="e">
        <f t="shared" si="5"/>
        <v>#REF!</v>
      </c>
      <c r="Q71" s="2" t="e">
        <f t="shared" si="5"/>
        <v>#REF!</v>
      </c>
      <c r="R71" s="2" t="e">
        <f t="shared" si="5"/>
        <v>#REF!</v>
      </c>
      <c r="S71" s="2" t="e">
        <f t="shared" si="5"/>
        <v>#REF!</v>
      </c>
      <c r="T71" s="2" t="e">
        <f t="shared" si="5"/>
        <v>#REF!</v>
      </c>
      <c r="U71" s="2" t="e">
        <f t="shared" si="5"/>
        <v>#REF!</v>
      </c>
      <c r="V71" s="2" t="e">
        <f t="shared" si="5"/>
        <v>#REF!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>
        <v>1</v>
      </c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5.75" hidden="1">
      <c r="A72" s="21" t="s">
        <v>174</v>
      </c>
      <c r="B72" s="21"/>
      <c r="C72" s="2">
        <v>0</v>
      </c>
      <c r="E72" s="2">
        <v>0</v>
      </c>
      <c r="F72" s="2" t="e">
        <f t="shared" ref="F72:V72" si="6">IF(F22="PP8",0,VLOOKUP(F13,FCS,VLOOKUP(F14,FCS_PP_subtable,VLOOKUP(F22,FCS_SISOMISO_subtable,VLOOKUP(F16,SISOMISO,2,FALSE),FALSE),FALSE),FALSE))</f>
        <v>#REF!</v>
      </c>
      <c r="G72" s="2">
        <f t="shared" si="6"/>
        <v>0</v>
      </c>
      <c r="H72" s="2" t="e">
        <f t="shared" si="6"/>
        <v>#REF!</v>
      </c>
      <c r="I72" s="2">
        <f t="shared" si="6"/>
        <v>0</v>
      </c>
      <c r="J72" s="2" t="e">
        <f t="shared" si="6"/>
        <v>#REF!</v>
      </c>
      <c r="K72" s="2" t="e">
        <f t="shared" si="6"/>
        <v>#REF!</v>
      </c>
      <c r="L72" s="2" t="e">
        <f t="shared" si="6"/>
        <v>#REF!</v>
      </c>
      <c r="M72" s="2" t="e">
        <f t="shared" si="6"/>
        <v>#REF!</v>
      </c>
      <c r="N72" s="2" t="e">
        <f t="shared" si="6"/>
        <v>#REF!</v>
      </c>
      <c r="O72" s="2" t="e">
        <f t="shared" si="6"/>
        <v>#REF!</v>
      </c>
      <c r="P72" s="2" t="e">
        <f t="shared" si="6"/>
        <v>#REF!</v>
      </c>
      <c r="Q72" s="2" t="e">
        <f t="shared" si="6"/>
        <v>#REF!</v>
      </c>
      <c r="R72" s="2" t="e">
        <f t="shared" si="6"/>
        <v>#REF!</v>
      </c>
      <c r="S72" s="2" t="e">
        <f t="shared" si="6"/>
        <v>#REF!</v>
      </c>
      <c r="T72" s="2" t="e">
        <f t="shared" si="6"/>
        <v>#REF!</v>
      </c>
      <c r="U72" s="2" t="e">
        <f t="shared" si="6"/>
        <v>#REF!</v>
      </c>
      <c r="V72" s="2" t="e">
        <f t="shared" si="6"/>
        <v>#REF!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>
        <v>0</v>
      </c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hidden="1">
      <c r="A73" s="21" t="s">
        <v>175</v>
      </c>
      <c r="B73" s="21" t="s">
        <v>176</v>
      </c>
      <c r="C73" s="2">
        <v>202</v>
      </c>
      <c r="E73" s="2">
        <v>202</v>
      </c>
      <c r="F73" s="2">
        <f t="shared" ref="F73:V73" si="7">F54/IF(F$59=0,1,F$60)</f>
        <v>50</v>
      </c>
      <c r="G73" s="2">
        <f t="shared" si="7"/>
        <v>50</v>
      </c>
      <c r="H73" s="2">
        <f t="shared" si="7"/>
        <v>25</v>
      </c>
      <c r="I73" s="2">
        <f t="shared" si="7"/>
        <v>50</v>
      </c>
      <c r="J73" s="2">
        <f t="shared" si="7"/>
        <v>168</v>
      </c>
      <c r="K73" s="2">
        <f t="shared" si="7"/>
        <v>31</v>
      </c>
      <c r="L73" s="2">
        <f t="shared" si="7"/>
        <v>93</v>
      </c>
      <c r="M73" s="2">
        <f t="shared" si="7"/>
        <v>48</v>
      </c>
      <c r="N73" s="2">
        <f t="shared" si="7"/>
        <v>151</v>
      </c>
      <c r="O73" s="2">
        <f t="shared" si="7"/>
        <v>151</v>
      </c>
      <c r="P73" s="2">
        <f t="shared" si="7"/>
        <v>151</v>
      </c>
      <c r="Q73" s="2">
        <f t="shared" si="7"/>
        <v>200</v>
      </c>
      <c r="R73" s="2">
        <f t="shared" si="7"/>
        <v>200</v>
      </c>
      <c r="S73" s="2">
        <f t="shared" si="7"/>
        <v>64</v>
      </c>
      <c r="T73" s="2">
        <f t="shared" si="7"/>
        <v>61</v>
      </c>
      <c r="U73" s="2">
        <f t="shared" si="7"/>
        <v>202</v>
      </c>
      <c r="V73" s="2">
        <f t="shared" si="7"/>
        <v>3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>
        <v>202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hidden="1">
      <c r="A74" s="21" t="s">
        <v>177</v>
      </c>
      <c r="B74" s="37"/>
      <c r="C74" s="2">
        <v>22432</v>
      </c>
      <c r="E74" s="2">
        <v>22432</v>
      </c>
      <c r="F74" s="2" t="e">
        <f>F71*VLOOKUP('Single PLP'!F13,Cp2symbol,VLOOKUP('Single PLP'!F16,SISOMISO,2,FALSE),FALSE)</f>
        <v>#REF!</v>
      </c>
      <c r="G74" s="2" t="e">
        <f>G71*VLOOKUP('Single PLP'!G13,Cp2symbol,VLOOKUP('Single PLP'!G16,SISOMISO,2,FALSE),FALSE)</f>
        <v>#REF!</v>
      </c>
      <c r="H74" s="2" t="e">
        <f>H71*VLOOKUP('Single PLP'!H13,Cp2symbol,VLOOKUP('Single PLP'!H16,SISOMISO,2,FALSE),FALSE)</f>
        <v>#REF!</v>
      </c>
      <c r="I74" s="2" t="e">
        <f>I71*VLOOKUP('Single PLP'!I13,Cp2symbol,VLOOKUP('Single PLP'!I16,SISOMISO,2,FALSE),FALSE)</f>
        <v>#REF!</v>
      </c>
      <c r="J74" s="2" t="e">
        <f>J71*VLOOKUP('Single PLP'!J13,Cp2symbol,VLOOKUP('Single PLP'!J16,SISOMISO,2,FALSE),FALSE)</f>
        <v>#REF!</v>
      </c>
      <c r="K74" s="2" t="e">
        <f>K71*VLOOKUP('Single PLP'!K13,Cp2symbol,VLOOKUP('Single PLP'!K16,SISOMISO,2,FALSE),FALSE)</f>
        <v>#REF!</v>
      </c>
      <c r="L74" s="2" t="e">
        <f>L71*VLOOKUP('Single PLP'!L13,Cp2symbol,VLOOKUP('Single PLP'!L16,SISOMISO,2,FALSE),FALSE)</f>
        <v>#REF!</v>
      </c>
      <c r="M74" s="2" t="e">
        <f>M71*VLOOKUP('Single PLP'!M13,Cp2symbol,VLOOKUP('Single PLP'!M16,SISOMISO,2,FALSE),FALSE)</f>
        <v>#REF!</v>
      </c>
      <c r="N74" s="2" t="e">
        <f>N71*VLOOKUP('Single PLP'!N13,Cp2symbol,VLOOKUP('Single PLP'!N16,SISOMISO,2,FALSE),FALSE)</f>
        <v>#REF!</v>
      </c>
      <c r="O74" s="2" t="e">
        <f>O71*VLOOKUP('Single PLP'!O13,Cp2symbol,VLOOKUP('Single PLP'!O16,SISOMISO,2,FALSE),FALSE)</f>
        <v>#REF!</v>
      </c>
      <c r="P74" s="2" t="e">
        <f>P71*VLOOKUP('Single PLP'!P13,Cp2symbol,VLOOKUP('Single PLP'!P16,SISOMISO,2,FALSE),FALSE)</f>
        <v>#REF!</v>
      </c>
      <c r="Q74" s="2" t="e">
        <f>Q71*VLOOKUP('Single PLP'!Q13,Cp2symbol,VLOOKUP('Single PLP'!Q16,SISOMISO,2,FALSE),FALSE)</f>
        <v>#REF!</v>
      </c>
      <c r="R74" s="2" t="e">
        <f>R71*VLOOKUP('Single PLP'!R13,Cp2symbol,VLOOKUP('Single PLP'!R16,SISOMISO,2,FALSE),FALSE)</f>
        <v>#REF!</v>
      </c>
      <c r="S74" s="2" t="e">
        <f>S71*VLOOKUP('Single PLP'!S13,Cp2symbol,VLOOKUP('Single PLP'!S16,SISOMISO,2,FALSE),FALSE)</f>
        <v>#REF!</v>
      </c>
      <c r="T74" s="2" t="e">
        <f>T71*VLOOKUP('Single PLP'!T13,Cp2symbol,VLOOKUP('Single PLP'!T16,SISOMISO,2,FALSE),FALSE)</f>
        <v>#REF!</v>
      </c>
      <c r="U74" s="2" t="e">
        <f>U71*VLOOKUP('Single PLP'!U13,Cp2symbol,VLOOKUP('Single PLP'!U16,SISOMISO,2,FALSE),FALSE)</f>
        <v>#REF!</v>
      </c>
      <c r="V74" s="2" t="e">
        <f>V71*VLOOKUP('Single PLP'!V13,Cp2symbol,VLOOKUP('Single PLP'!V16,SISOMISO,2,FALSE),FALSE)</f>
        <v>#REF!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>
        <v>22432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5.75" hidden="1">
      <c r="A75" s="21" t="s">
        <v>178</v>
      </c>
      <c r="B75" s="37"/>
      <c r="C75" s="2">
        <f>C15*27404</f>
        <v>1616836</v>
      </c>
      <c r="E75" s="2">
        <f>E15*27404</f>
        <v>1616836</v>
      </c>
      <c r="F75" s="2" t="e">
        <f t="shared" ref="F75:V75" si="8">(F15-F72)*(VLOOKUP(F13,Cdatasymbol,VLOOKUP(F22,PP,VLOOKUP(F21,BWT_EXT,2,FALSE),FALSE),FALSE)-VLOOKUP(F13,TR,VLOOKUP(F17,TR_subtable,2,FALSE),FALSE))</f>
        <v>#REF!</v>
      </c>
      <c r="G75" s="2" t="e">
        <f t="shared" si="8"/>
        <v>#REF!</v>
      </c>
      <c r="H75" s="2" t="e">
        <f t="shared" si="8"/>
        <v>#REF!</v>
      </c>
      <c r="I75" s="2" t="e">
        <f t="shared" si="8"/>
        <v>#REF!</v>
      </c>
      <c r="J75" s="2" t="e">
        <f t="shared" si="8"/>
        <v>#REF!</v>
      </c>
      <c r="K75" s="2" t="e">
        <f t="shared" si="8"/>
        <v>#REF!</v>
      </c>
      <c r="L75" s="2" t="e">
        <f t="shared" si="8"/>
        <v>#REF!</v>
      </c>
      <c r="M75" s="2" t="e">
        <f t="shared" si="8"/>
        <v>#REF!</v>
      </c>
      <c r="N75" s="2" t="e">
        <f t="shared" si="8"/>
        <v>#REF!</v>
      </c>
      <c r="O75" s="22" t="e">
        <f t="shared" si="8"/>
        <v>#REF!</v>
      </c>
      <c r="P75" s="2" t="e">
        <f t="shared" si="8"/>
        <v>#REF!</v>
      </c>
      <c r="Q75" s="2" t="e">
        <f t="shared" si="8"/>
        <v>#REF!</v>
      </c>
      <c r="R75" s="2" t="e">
        <f t="shared" si="8"/>
        <v>#REF!</v>
      </c>
      <c r="S75" s="2" t="e">
        <f t="shared" si="8"/>
        <v>#REF!</v>
      </c>
      <c r="T75" s="2" t="e">
        <f t="shared" si="8"/>
        <v>#REF!</v>
      </c>
      <c r="U75" s="2" t="e">
        <f t="shared" si="8"/>
        <v>#REF!</v>
      </c>
      <c r="V75" s="2" t="e">
        <f t="shared" si="8"/>
        <v>#REF!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>
        <f>AQ15*27404</f>
        <v>1616836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5.75" hidden="1">
      <c r="A76" s="21" t="s">
        <v>179</v>
      </c>
      <c r="B76" s="37"/>
      <c r="C76" s="2">
        <v>0</v>
      </c>
      <c r="E76" s="2">
        <v>0</v>
      </c>
      <c r="F76" s="2" t="e">
        <f>F72*(VLOOKUP(F13,Cfcsymbol,VLOOKUP(F22,PP,VLOOKUP(F21,BWT_EXT,2,FALSE),FALSE),FALSE)-VLOOKUP(F13,TR,VLOOKUP(F17,TR_subtable,2,FALSE),FALSE))</f>
        <v>#REF!</v>
      </c>
      <c r="G76" s="2" t="e">
        <f>G72*(VLOOKUP(G13,Cfcsymbol,VLOOKUP(G22,PP,VLOOKUP(G21,BWT_EXT,2,FALSE),FALSE),FALSE)-VLOOKUP(G13,TR,VLOOKUP(G17,TR_subtable,2,FALSE),FALSE))</f>
        <v>#REF!</v>
      </c>
      <c r="H76" s="2" t="e">
        <f>H72*(VLOOKUP('Single PLP'!H13,Cfcsymbol,VLOOKUP('Single PLP'!H22,PP,VLOOKUP('Single PLP'!H21,BWT_EXT,2,FALSE),FALSE),FALSE)-VLOOKUP('Single PLP'!H13,TR,VLOOKUP('Single PLP'!H17,TR_subtable,2,FALSE),FALSE))</f>
        <v>#REF!</v>
      </c>
      <c r="I76" s="2" t="e">
        <f>I72*(VLOOKUP(I13,Cfcsymbol,VLOOKUP(I22,PP,VLOOKUP(I21,BWT_EXT,2,FALSE),FALSE),FALSE)-VLOOKUP(I13,TR,VLOOKUP(I17,TR_subtable,2,FALSE),FALSE))</f>
        <v>#REF!</v>
      </c>
      <c r="J76" s="2" t="e">
        <f>J72*(VLOOKUP(J13,Cfcsymbol,VLOOKUP(J22,PP,VLOOKUP(J21,BWT_EXT,2,FALSE),FALSE),FALSE)-VLOOKUP(J13,TR,VLOOKUP(J17,TR_subtable,2,FALSE),FALSE))</f>
        <v>#REF!</v>
      </c>
      <c r="K76" s="2" t="e">
        <f>K72*(VLOOKUP(K13,Cfcsymbol,VLOOKUP(K22,PP,VLOOKUP(K21,BWT_EXT,2,FALSE),FALSE),FALSE)-VLOOKUP(K13,TR,VLOOKUP(K17,TR_subtable,2,FALSE),FALSE))</f>
        <v>#REF!</v>
      </c>
      <c r="L76" s="2" t="e">
        <f>L72*(VLOOKUP(L13,Cfcsymbol,VLOOKUP(L22,PP,VLOOKUP(L21,BWT_EXT,2,FALSE),FALSE),FALSE)-VLOOKUP(L13,TR,VLOOKUP(L17,TR_subtable,2,FALSE),FALSE))</f>
        <v>#REF!</v>
      </c>
      <c r="M76" s="2" t="e">
        <f>M72*(VLOOKUP(M13,Cfcsymbol,VLOOKUP(M22,PP,VLOOKUP(M21,BWT_EXT,2,FALSE),FALSE),FALSE)-VLOOKUP(M13,TR,VLOOKUP(M17,TR_subtable,2,FALSE),FALSE))</f>
        <v>#REF!</v>
      </c>
      <c r="N76" s="2" t="e">
        <f>N72*(VLOOKUP('Single PLP'!N13,Cfcsymbol,VLOOKUP('Single PLP'!N22,PP,VLOOKUP('Single PLP'!N21,BWT_EXT,2,FALSE),FALSE),FALSE)-VLOOKUP('Single PLP'!N13,TR,VLOOKUP('Single PLP'!N17,TR_subtable,2,FALSE),FALSE))</f>
        <v>#REF!</v>
      </c>
      <c r="O76" s="2" t="e">
        <f>O72*(VLOOKUP('Single PLP'!O13,Cfcsymbol,VLOOKUP('Single PLP'!O22,PP,VLOOKUP('Single PLP'!O21,BWT_EXT,2,FALSE),FALSE),FALSE)-VLOOKUP('Single PLP'!O13,TR,VLOOKUP('Single PLP'!O17,TR_subtable,2,FALSE),FALSE))</f>
        <v>#REF!</v>
      </c>
      <c r="P76" s="2" t="e">
        <f>P72*(VLOOKUP('Single PLP'!P13,Cfcsymbol,VLOOKUP('Single PLP'!P22,PP,VLOOKUP('Single PLP'!P21,BWT_EXT,2,FALSE),FALSE),FALSE)-VLOOKUP('Single PLP'!P13,TR,VLOOKUP('Single PLP'!P17,TR_subtable,2,FALSE),FALSE))</f>
        <v>#REF!</v>
      </c>
      <c r="Q76" s="2" t="e">
        <f>Q72*(VLOOKUP('Single PLP'!Q13,Cfcsymbol,VLOOKUP('Single PLP'!Q22,PP,VLOOKUP('Single PLP'!Q21,BWT_EXT,2,FALSE),FALSE),FALSE)-VLOOKUP('Single PLP'!Q13,TR,VLOOKUP('Single PLP'!Q17,TR_subtable,2,FALSE),FALSE))</f>
        <v>#REF!</v>
      </c>
      <c r="R76" s="2" t="e">
        <f>R72*(VLOOKUP('Single PLP'!R13,Cfcsymbol,VLOOKUP('Single PLP'!R22,PP,VLOOKUP('Single PLP'!R21,BWT_EXT,2,FALSE),FALSE),FALSE)-VLOOKUP('Single PLP'!R13,TR,VLOOKUP('Single PLP'!R17,TR_subtable,2,FALSE),FALSE))</f>
        <v>#REF!</v>
      </c>
      <c r="S76" s="2" t="e">
        <f>S72*(VLOOKUP('Single PLP'!S13,Cfcsymbol,VLOOKUP('Single PLP'!S22,PP,VLOOKUP('Single PLP'!S21,BWT_EXT,2,FALSE),FALSE),FALSE)-VLOOKUP('Single PLP'!S13,TR,VLOOKUP('Single PLP'!S17,TR_subtable,2,FALSE),FALSE))</f>
        <v>#REF!</v>
      </c>
      <c r="T76" s="2" t="e">
        <f>T72*(VLOOKUP('Single PLP'!T13,Cfcsymbol,VLOOKUP('Single PLP'!T22,PP,VLOOKUP('Single PLP'!T21,BWT_EXT,2,FALSE),FALSE),FALSE)-VLOOKUP('Single PLP'!T13,TR,VLOOKUP('Single PLP'!T17,TR_subtable,2,FALSE),FALSE))</f>
        <v>#REF!</v>
      </c>
      <c r="U76" s="2" t="e">
        <f>U72*(VLOOKUP('Single PLP'!U13,Cfcsymbol,VLOOKUP('Single PLP'!U22,PP,VLOOKUP('Single PLP'!U21,BWT_EXT,2,FALSE),FALSE),FALSE)-VLOOKUP('Single PLP'!U13,TR,VLOOKUP('Single PLP'!U17,TR_subtable,2,FALSE),FALSE))</f>
        <v>#REF!</v>
      </c>
      <c r="V76" s="2" t="e">
        <f>V72*(VLOOKUP('Single PLP'!V13,Cfcsymbol,VLOOKUP('Single PLP'!V22,PP,VLOOKUP('Single PLP'!V21,BWT_EXT,2,FALSE),FALSE),FALSE)-VLOOKUP('Single PLP'!V13,TR,VLOOKUP('Single PLP'!V17,TR_subtable,2,FALSE),FALSE))</f>
        <v>#REF!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>
        <v>0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5.75" hidden="1">
      <c r="A77" s="21" t="s">
        <v>180</v>
      </c>
      <c r="B77" s="21"/>
      <c r="C77" s="2">
        <f>SUM(C74:C76)</f>
        <v>1639268</v>
      </c>
      <c r="E77" s="2">
        <f t="shared" ref="E77:V77" si="9">SUM(E74:E76)</f>
        <v>1639268</v>
      </c>
      <c r="F77" s="2" t="e">
        <f t="shared" si="9"/>
        <v>#REF!</v>
      </c>
      <c r="G77" s="2" t="e">
        <f t="shared" si="9"/>
        <v>#REF!</v>
      </c>
      <c r="H77" s="2" t="e">
        <f t="shared" si="9"/>
        <v>#REF!</v>
      </c>
      <c r="I77" s="2" t="e">
        <f t="shared" si="9"/>
        <v>#REF!</v>
      </c>
      <c r="J77" s="2" t="e">
        <f t="shared" si="9"/>
        <v>#REF!</v>
      </c>
      <c r="K77" s="2" t="e">
        <f t="shared" si="9"/>
        <v>#REF!</v>
      </c>
      <c r="L77" s="2" t="e">
        <f t="shared" si="9"/>
        <v>#REF!</v>
      </c>
      <c r="M77" s="2" t="e">
        <f t="shared" si="9"/>
        <v>#REF!</v>
      </c>
      <c r="N77" s="2" t="e">
        <f t="shared" si="9"/>
        <v>#REF!</v>
      </c>
      <c r="O77" s="2" t="e">
        <f t="shared" si="9"/>
        <v>#REF!</v>
      </c>
      <c r="P77" s="2" t="e">
        <f t="shared" si="9"/>
        <v>#REF!</v>
      </c>
      <c r="Q77" s="2" t="e">
        <f t="shared" si="9"/>
        <v>#REF!</v>
      </c>
      <c r="R77" s="2" t="e">
        <f t="shared" si="9"/>
        <v>#REF!</v>
      </c>
      <c r="S77" s="2" t="e">
        <f t="shared" si="9"/>
        <v>#REF!</v>
      </c>
      <c r="T77" s="2" t="e">
        <f t="shared" si="9"/>
        <v>#REF!</v>
      </c>
      <c r="U77" s="2" t="e">
        <f t="shared" si="9"/>
        <v>#REF!</v>
      </c>
      <c r="V77" s="2" t="e">
        <f t="shared" si="9"/>
        <v>#REF!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>
        <f>SUM(AQ74:AQ76)</f>
        <v>1639268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5.75" hidden="1">
      <c r="A78" s="27" t="s">
        <v>181</v>
      </c>
      <c r="B78" s="38">
        <v>68</v>
      </c>
      <c r="C78" s="2">
        <v>68</v>
      </c>
      <c r="E78" s="2">
        <v>68</v>
      </c>
      <c r="F78" s="2">
        <f t="shared" ref="F78:V78" si="10">IF(F59=0,IF(MOD(F54,F60)=0,F54/F60,FLOOR(F54/F60,1)+1),F54)</f>
        <v>50</v>
      </c>
      <c r="G78" s="2">
        <f t="shared" si="10"/>
        <v>17</v>
      </c>
      <c r="H78" s="2">
        <f t="shared" si="10"/>
        <v>50</v>
      </c>
      <c r="I78" s="2">
        <f t="shared" si="10"/>
        <v>17</v>
      </c>
      <c r="J78" s="2">
        <f t="shared" si="10"/>
        <v>56</v>
      </c>
      <c r="K78" s="2">
        <f t="shared" si="10"/>
        <v>11</v>
      </c>
      <c r="L78" s="2">
        <f t="shared" si="10"/>
        <v>31</v>
      </c>
      <c r="M78" s="2">
        <f t="shared" si="10"/>
        <v>16</v>
      </c>
      <c r="N78" s="2">
        <f t="shared" si="10"/>
        <v>51</v>
      </c>
      <c r="O78" s="2">
        <f t="shared" si="10"/>
        <v>51</v>
      </c>
      <c r="P78" s="2">
        <f t="shared" si="10"/>
        <v>51</v>
      </c>
      <c r="Q78" s="2">
        <f t="shared" si="10"/>
        <v>67</v>
      </c>
      <c r="R78" s="2">
        <f t="shared" si="10"/>
        <v>67</v>
      </c>
      <c r="S78" s="2">
        <f t="shared" si="10"/>
        <v>64</v>
      </c>
      <c r="T78" s="2">
        <f t="shared" si="10"/>
        <v>61</v>
      </c>
      <c r="U78" s="2">
        <f t="shared" si="10"/>
        <v>68</v>
      </c>
      <c r="V78" s="2">
        <f t="shared" si="10"/>
        <v>3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>
        <v>68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5.75" hidden="1">
      <c r="A79" s="27" t="s">
        <v>182</v>
      </c>
      <c r="B79" s="21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6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hidden="1">
      <c r="A80" s="27" t="s">
        <v>183</v>
      </c>
      <c r="B80" s="21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2"/>
      <c r="Z80" s="2"/>
      <c r="AA80" s="2"/>
      <c r="AB80" s="39"/>
      <c r="AC80" s="39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39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5.75" hidden="1">
      <c r="A81" s="27" t="s">
        <v>184</v>
      </c>
      <c r="B81" s="21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2"/>
      <c r="AA81" s="2"/>
      <c r="AB81" s="39"/>
      <c r="AC81" s="39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39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hidden="1">
      <c r="A82" s="27" t="s">
        <v>185</v>
      </c>
      <c r="B82" s="21" t="s">
        <v>186</v>
      </c>
      <c r="C82" s="2">
        <f>C78*64800/8</f>
        <v>550800</v>
      </c>
      <c r="E82" s="2">
        <f>E78*64800/8</f>
        <v>550800</v>
      </c>
      <c r="F82" s="2" t="e">
        <f>F78*F52/VLOOKUP('Single PLP'!F$50,ConstellationOrder,2,FALSE)</f>
        <v>#REF!</v>
      </c>
      <c r="G82" s="2" t="e">
        <f>G78*G52/VLOOKUP('Single PLP'!G$50,ConstellationOrder,2,FALSE)</f>
        <v>#REF!</v>
      </c>
      <c r="H82" s="2" t="e">
        <f>H78*H$52/VLOOKUP('Single PLP'!H$50,ConstellationOrder,2,FALSE)</f>
        <v>#REF!</v>
      </c>
      <c r="I82" s="2" t="e">
        <f>I78*I52/VLOOKUP('Single PLP'!I$50,ConstellationOrder,2,FALSE)</f>
        <v>#REF!</v>
      </c>
      <c r="J82" s="2" t="e">
        <f>J78*J52/VLOOKUP('Single PLP'!J$50,ConstellationOrder,2,FALSE)</f>
        <v>#REF!</v>
      </c>
      <c r="K82" s="2" t="e">
        <f>K78*K52/VLOOKUP('Single PLP'!K$50,ConstellationOrder,2,FALSE)</f>
        <v>#REF!</v>
      </c>
      <c r="L82" s="2" t="e">
        <f>L78*L52/VLOOKUP('Single PLP'!L$50,ConstellationOrder,2,FALSE)</f>
        <v>#REF!</v>
      </c>
      <c r="M82" s="2" t="e">
        <f>M78*M52/VLOOKUP('Single PLP'!M$50,ConstellationOrder,2,FALSE)</f>
        <v>#REF!</v>
      </c>
      <c r="N82" s="2" t="e">
        <f>N78*N$52/VLOOKUP('Single PLP'!N$50,ConstellationOrder,2,FALSE)</f>
        <v>#REF!</v>
      </c>
      <c r="O82" s="2" t="e">
        <f>O78*O$52/VLOOKUP('Single PLP'!O$50,ConstellationOrder,2,FALSE)</f>
        <v>#REF!</v>
      </c>
      <c r="P82" s="2" t="e">
        <f>P78*P$52/VLOOKUP('Single PLP'!P$50,ConstellationOrder,2,FALSE)</f>
        <v>#REF!</v>
      </c>
      <c r="Q82" s="2" t="e">
        <f>Q78*Q$52/VLOOKUP('Single PLP'!Q$50,ConstellationOrder,2,FALSE)</f>
        <v>#REF!</v>
      </c>
      <c r="R82" s="2" t="e">
        <f>R78*R$52/VLOOKUP('Single PLP'!R$50,ConstellationOrder,2,FALSE)</f>
        <v>#REF!</v>
      </c>
      <c r="S82" s="2" t="e">
        <f>S78*S$52/VLOOKUP('Single PLP'!S$50,ConstellationOrder,2,FALSE)</f>
        <v>#REF!</v>
      </c>
      <c r="T82" s="2" t="e">
        <f>T78*T$52/VLOOKUP('Single PLP'!T$50,ConstellationOrder,2,FALSE)</f>
        <v>#REF!</v>
      </c>
      <c r="U82" s="2" t="e">
        <f>U78*U$52/VLOOKUP('Single PLP'!U$50,ConstellationOrder,2,FALSE)</f>
        <v>#REF!</v>
      </c>
      <c r="V82" s="2" t="e">
        <f>V78*V$52/VLOOKUP('Single PLP'!V$50,ConstellationOrder,2,FALSE)</f>
        <v>#REF!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>
        <f>AQ78*64800/8</f>
        <v>550800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hidden="1">
      <c r="A83" s="27" t="s">
        <v>187</v>
      </c>
      <c r="B83" s="21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6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5.75" hidden="1">
      <c r="A84" s="27" t="s">
        <v>188</v>
      </c>
      <c r="B84" s="21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2"/>
      <c r="Z84" s="2"/>
      <c r="AA84" s="2"/>
      <c r="AB84" s="39"/>
      <c r="AC84" s="39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39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hidden="1">
      <c r="A85" s="27" t="s">
        <v>189</v>
      </c>
      <c r="B85" s="21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"/>
      <c r="AA85" s="2"/>
      <c r="AB85" s="26"/>
      <c r="AC85" s="26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6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5.75" hidden="1">
      <c r="A86" s="27" t="s">
        <v>190</v>
      </c>
      <c r="B86" s="21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2"/>
      <c r="AA86" s="39"/>
      <c r="AB86" s="39"/>
      <c r="AC86" s="39"/>
      <c r="AD86" s="32"/>
      <c r="AE86" s="2"/>
      <c r="AF86" s="3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39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31.5" hidden="1">
      <c r="A87" s="21"/>
      <c r="B87" s="27" t="s">
        <v>191</v>
      </c>
      <c r="C87" s="2">
        <f t="shared" ref="C87:AQ87" si="11">2^19+2^15</f>
        <v>557056</v>
      </c>
      <c r="E87" s="2">
        <f t="shared" si="11"/>
        <v>557056</v>
      </c>
      <c r="F87" s="2">
        <f t="shared" si="11"/>
        <v>557056</v>
      </c>
      <c r="G87" s="2">
        <f t="shared" si="11"/>
        <v>557056</v>
      </c>
      <c r="H87" s="2">
        <f t="shared" si="11"/>
        <v>557056</v>
      </c>
      <c r="I87" s="2">
        <f t="shared" si="11"/>
        <v>557056</v>
      </c>
      <c r="J87" s="2">
        <f t="shared" si="11"/>
        <v>557056</v>
      </c>
      <c r="K87" s="2">
        <f t="shared" si="11"/>
        <v>557056</v>
      </c>
      <c r="L87" s="2">
        <f t="shared" si="11"/>
        <v>557056</v>
      </c>
      <c r="M87" s="2">
        <f t="shared" si="11"/>
        <v>557056</v>
      </c>
      <c r="N87" s="2">
        <f t="shared" si="11"/>
        <v>557056</v>
      </c>
      <c r="O87" s="2">
        <f t="shared" si="11"/>
        <v>557056</v>
      </c>
      <c r="P87" s="2">
        <f t="shared" si="11"/>
        <v>557056</v>
      </c>
      <c r="Q87" s="2">
        <f t="shared" si="11"/>
        <v>557056</v>
      </c>
      <c r="R87" s="2">
        <f t="shared" si="11"/>
        <v>557056</v>
      </c>
      <c r="S87" s="2">
        <f t="shared" si="11"/>
        <v>557056</v>
      </c>
      <c r="T87" s="2">
        <f t="shared" si="11"/>
        <v>557056</v>
      </c>
      <c r="U87" s="2">
        <f t="shared" si="11"/>
        <v>557056</v>
      </c>
      <c r="V87" s="2">
        <f t="shared" si="11"/>
        <v>557056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>
        <f t="shared" si="11"/>
        <v>557056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hidden="1">
      <c r="A88" s="27" t="s">
        <v>192</v>
      </c>
      <c r="B88" s="21"/>
      <c r="C88" s="2" t="s">
        <v>193</v>
      </c>
      <c r="E88" s="2" t="s">
        <v>193</v>
      </c>
      <c r="F88" s="2">
        <v>1840</v>
      </c>
      <c r="G88" s="2">
        <v>1840</v>
      </c>
      <c r="H88" s="2">
        <v>1840</v>
      </c>
      <c r="I88" s="2">
        <v>1840</v>
      </c>
      <c r="J88" s="2">
        <v>1840</v>
      </c>
      <c r="K88" s="2">
        <v>1840</v>
      </c>
      <c r="L88" s="2">
        <v>1840</v>
      </c>
      <c r="M88" s="2">
        <v>1840</v>
      </c>
      <c r="N88" s="2">
        <v>1840</v>
      </c>
      <c r="O88" s="2">
        <v>1840</v>
      </c>
      <c r="P88" s="2">
        <v>1840</v>
      </c>
      <c r="Q88" s="2">
        <v>1840</v>
      </c>
      <c r="R88" s="2">
        <v>1840</v>
      </c>
      <c r="S88" s="2">
        <v>1840</v>
      </c>
      <c r="T88" s="2">
        <v>1840</v>
      </c>
      <c r="U88" s="2">
        <v>1840</v>
      </c>
      <c r="V88" s="2">
        <v>1840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 t="s">
        <v>193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5.75" hidden="1">
      <c r="A89" s="27" t="s">
        <v>194</v>
      </c>
      <c r="B89" s="21"/>
      <c r="C89" s="2" t="s">
        <v>195</v>
      </c>
      <c r="E89" s="2" t="s">
        <v>195</v>
      </c>
      <c r="F89" s="40" t="e">
        <f t="shared" ref="F89:V89" si="12">F106</f>
        <v>#REF!</v>
      </c>
      <c r="G89" s="40" t="e">
        <f t="shared" si="12"/>
        <v>#REF!</v>
      </c>
      <c r="H89" s="40" t="e">
        <f t="shared" si="12"/>
        <v>#REF!</v>
      </c>
      <c r="I89" s="40" t="e">
        <f t="shared" si="12"/>
        <v>#REF!</v>
      </c>
      <c r="J89" s="40" t="e">
        <f t="shared" si="12"/>
        <v>#REF!</v>
      </c>
      <c r="K89" s="40" t="e">
        <f t="shared" si="12"/>
        <v>#REF!</v>
      </c>
      <c r="L89" s="40" t="e">
        <f t="shared" si="12"/>
        <v>#REF!</v>
      </c>
      <c r="M89" s="40" t="e">
        <f t="shared" si="12"/>
        <v>#REF!</v>
      </c>
      <c r="N89" s="40" t="e">
        <f t="shared" si="12"/>
        <v>#REF!</v>
      </c>
      <c r="O89" s="40" t="e">
        <f t="shared" si="12"/>
        <v>#REF!</v>
      </c>
      <c r="P89" s="40" t="e">
        <f t="shared" si="12"/>
        <v>#REF!</v>
      </c>
      <c r="Q89" s="40" t="e">
        <f t="shared" si="12"/>
        <v>#REF!</v>
      </c>
      <c r="R89" s="40" t="e">
        <f t="shared" si="12"/>
        <v>#REF!</v>
      </c>
      <c r="S89" s="40" t="e">
        <f t="shared" si="12"/>
        <v>#REF!</v>
      </c>
      <c r="T89" s="40" t="e">
        <f t="shared" si="12"/>
        <v>#REF!</v>
      </c>
      <c r="U89" s="40" t="e">
        <f t="shared" si="12"/>
        <v>#REF!</v>
      </c>
      <c r="V89" s="40" t="e">
        <f t="shared" si="12"/>
        <v>#REF!</v>
      </c>
      <c r="W89" s="40"/>
      <c r="X89" s="40"/>
      <c r="Y89" s="40"/>
      <c r="Z89" s="40"/>
      <c r="AA89" s="40"/>
      <c r="AB89" s="40"/>
      <c r="AC89" s="40"/>
      <c r="AD89" s="40"/>
      <c r="AE89" s="2"/>
      <c r="AF89" s="40"/>
      <c r="AG89" s="40"/>
      <c r="AH89" s="40"/>
      <c r="AI89" s="40"/>
      <c r="AJ89" s="2"/>
      <c r="AK89" s="2"/>
      <c r="AL89" s="2"/>
      <c r="AM89" s="2"/>
      <c r="AN89" s="2"/>
      <c r="AO89" s="2"/>
      <c r="AP89" s="2"/>
      <c r="AQ89" s="2" t="s">
        <v>195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hidden="1">
      <c r="A90" s="27" t="s">
        <v>196</v>
      </c>
      <c r="B90" s="21" t="s">
        <v>197</v>
      </c>
      <c r="C90" s="2">
        <f>C54*C52/8</f>
        <v>1636200</v>
      </c>
      <c r="E90" s="2">
        <f>E54*E52/8</f>
        <v>1636200</v>
      </c>
      <c r="F90" s="2" t="e">
        <f>F73*F52/VLOOKUP('Single PLP'!F50,ConstellationOrder,2,FALSE)</f>
        <v>#REF!</v>
      </c>
      <c r="G90" s="2" t="e">
        <f>G73*G52/VLOOKUP('Single PLP'!G50,ConstellationOrder,2,FALSE)</f>
        <v>#REF!</v>
      </c>
      <c r="H90" s="2" t="e">
        <f>H73*H52/VLOOKUP('Single PLP'!H50,ConstellationOrder,2,FALSE)</f>
        <v>#REF!</v>
      </c>
      <c r="I90" s="2" t="e">
        <f>I73*I52/VLOOKUP('Single PLP'!I50,ConstellationOrder,2,FALSE)</f>
        <v>#REF!</v>
      </c>
      <c r="J90" s="2" t="e">
        <f>J73*J52/VLOOKUP('Single PLP'!J50,ConstellationOrder,2,FALSE)</f>
        <v>#REF!</v>
      </c>
      <c r="K90" s="2" t="e">
        <f>K73*K52/VLOOKUP('Single PLP'!K50,ConstellationOrder,2,FALSE)</f>
        <v>#REF!</v>
      </c>
      <c r="L90" s="2" t="e">
        <f>L73*L52/VLOOKUP('Single PLP'!L50,ConstellationOrder,2,FALSE)</f>
        <v>#REF!</v>
      </c>
      <c r="M90" s="2" t="e">
        <f>M73*M52/VLOOKUP('Single PLP'!M50,ConstellationOrder,2,FALSE)</f>
        <v>#REF!</v>
      </c>
      <c r="N90" s="2" t="e">
        <f>N73*N52/VLOOKUP('Single PLP'!N50,ConstellationOrder,2,FALSE)</f>
        <v>#REF!</v>
      </c>
      <c r="O90" s="41" t="e">
        <f>O73*O52/VLOOKUP('Single PLP'!O50,ConstellationOrder,2,FALSE)</f>
        <v>#REF!</v>
      </c>
      <c r="P90" s="2" t="e">
        <f>P73*P52/VLOOKUP('Single PLP'!P50,ConstellationOrder,2,FALSE)</f>
        <v>#REF!</v>
      </c>
      <c r="Q90" s="2" t="e">
        <f>Q73*Q52/VLOOKUP('Single PLP'!Q50,ConstellationOrder,2,FALSE)</f>
        <v>#REF!</v>
      </c>
      <c r="R90" s="2" t="e">
        <f>R73*R52/VLOOKUP('Single PLP'!R50,ConstellationOrder,2,FALSE)</f>
        <v>#REF!</v>
      </c>
      <c r="S90" s="2" t="e">
        <f>S73*S52/VLOOKUP('Single PLP'!S50,ConstellationOrder,2,FALSE)</f>
        <v>#REF!</v>
      </c>
      <c r="T90" s="2" t="e">
        <f>T73*T52/VLOOKUP('Single PLP'!T50,ConstellationOrder,2,FALSE)</f>
        <v>#REF!</v>
      </c>
      <c r="U90" s="2" t="e">
        <f>U73*U52/VLOOKUP('Single PLP'!U50,ConstellationOrder,2,FALSE)</f>
        <v>#REF!</v>
      </c>
      <c r="V90" s="2" t="e">
        <f>V73*V52/VLOOKUP('Single PLP'!V50,ConstellationOrder,2,FALSE)</f>
        <v>#REF!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>
        <f>AQ54*AQ52/8</f>
        <v>1636200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5.75" hidden="1">
      <c r="A91" s="27" t="s">
        <v>198</v>
      </c>
      <c r="B91" s="21" t="s">
        <v>199</v>
      </c>
      <c r="C91" s="2">
        <v>978</v>
      </c>
      <c r="E91" s="2">
        <v>978</v>
      </c>
      <c r="F91" s="2" t="e">
        <f t="shared" ref="F91:V91" si="13">F77-F88-F89-F90</f>
        <v>#REF!</v>
      </c>
      <c r="G91" s="2" t="e">
        <f t="shared" si="13"/>
        <v>#REF!</v>
      </c>
      <c r="H91" s="2" t="e">
        <f t="shared" si="13"/>
        <v>#REF!</v>
      </c>
      <c r="I91" s="2" t="e">
        <f t="shared" si="13"/>
        <v>#REF!</v>
      </c>
      <c r="J91" s="2" t="e">
        <f t="shared" si="13"/>
        <v>#REF!</v>
      </c>
      <c r="K91" s="2" t="e">
        <f t="shared" si="13"/>
        <v>#REF!</v>
      </c>
      <c r="L91" s="2" t="e">
        <f t="shared" si="13"/>
        <v>#REF!</v>
      </c>
      <c r="M91" s="2" t="e">
        <f t="shared" si="13"/>
        <v>#REF!</v>
      </c>
      <c r="N91" s="2" t="e">
        <f t="shared" si="13"/>
        <v>#REF!</v>
      </c>
      <c r="O91" s="22" t="e">
        <f t="shared" si="13"/>
        <v>#REF!</v>
      </c>
      <c r="P91" s="2" t="e">
        <f t="shared" si="13"/>
        <v>#REF!</v>
      </c>
      <c r="Q91" s="2" t="e">
        <f t="shared" si="13"/>
        <v>#REF!</v>
      </c>
      <c r="R91" s="2" t="e">
        <f t="shared" si="13"/>
        <v>#REF!</v>
      </c>
      <c r="S91" s="2" t="e">
        <f t="shared" si="13"/>
        <v>#REF!</v>
      </c>
      <c r="T91" s="2" t="e">
        <f t="shared" si="13"/>
        <v>#REF!</v>
      </c>
      <c r="U91" s="2" t="e">
        <f t="shared" si="13"/>
        <v>#REF!</v>
      </c>
      <c r="V91" s="2" t="e">
        <f t="shared" si="13"/>
        <v>#REF!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>
        <v>978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5.75" hidden="1">
      <c r="A92" s="21" t="s">
        <v>200</v>
      </c>
      <c r="B92" s="21"/>
      <c r="C92" s="2" t="s">
        <v>201</v>
      </c>
      <c r="E92" s="2" t="s">
        <v>201</v>
      </c>
      <c r="F92" s="2" t="s">
        <v>201</v>
      </c>
      <c r="G92" s="2" t="s">
        <v>201</v>
      </c>
      <c r="H92" s="2" t="s">
        <v>201</v>
      </c>
      <c r="I92" s="2" t="s">
        <v>201</v>
      </c>
      <c r="J92" s="2" t="s">
        <v>201</v>
      </c>
      <c r="K92" s="2" t="s">
        <v>201</v>
      </c>
      <c r="L92" s="2" t="s">
        <v>201</v>
      </c>
      <c r="M92" s="2" t="s">
        <v>201</v>
      </c>
      <c r="N92" s="2" t="s">
        <v>201</v>
      </c>
      <c r="O92" s="2" t="s">
        <v>201</v>
      </c>
      <c r="P92" s="2" t="s">
        <v>201</v>
      </c>
      <c r="Q92" s="2" t="s">
        <v>201</v>
      </c>
      <c r="R92" s="2" t="s">
        <v>201</v>
      </c>
      <c r="S92" s="2" t="s">
        <v>201</v>
      </c>
      <c r="T92" s="2" t="s">
        <v>201</v>
      </c>
      <c r="U92" s="2" t="s">
        <v>201</v>
      </c>
      <c r="V92" s="2" t="s">
        <v>201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 t="s">
        <v>201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idden="1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5.75" hidden="1">
      <c r="A94" s="27" t="s">
        <v>202</v>
      </c>
      <c r="F94" s="42">
        <f t="shared" ref="F94:V94" si="14">(67+89*F$35+34*(IF(F$25="Yes",1,0))+35*F$36+32*F$37)</f>
        <v>191</v>
      </c>
      <c r="G94" s="42">
        <f t="shared" si="14"/>
        <v>191</v>
      </c>
      <c r="H94" s="42">
        <f t="shared" si="14"/>
        <v>191</v>
      </c>
      <c r="I94" s="42">
        <f t="shared" si="14"/>
        <v>191</v>
      </c>
      <c r="J94" s="42">
        <f t="shared" si="14"/>
        <v>191</v>
      </c>
      <c r="K94" s="42">
        <f t="shared" si="14"/>
        <v>191</v>
      </c>
      <c r="L94" s="42">
        <f t="shared" si="14"/>
        <v>191</v>
      </c>
      <c r="M94" s="42">
        <f t="shared" si="14"/>
        <v>191</v>
      </c>
      <c r="N94" s="42">
        <f t="shared" si="14"/>
        <v>191</v>
      </c>
      <c r="O94" s="42">
        <f t="shared" si="14"/>
        <v>191</v>
      </c>
      <c r="P94" s="42">
        <f t="shared" si="14"/>
        <v>191</v>
      </c>
      <c r="Q94" s="42">
        <f t="shared" si="14"/>
        <v>191</v>
      </c>
      <c r="R94" s="42">
        <f t="shared" si="14"/>
        <v>191</v>
      </c>
      <c r="S94" s="42">
        <f t="shared" si="14"/>
        <v>191</v>
      </c>
      <c r="T94" s="42">
        <f t="shared" si="14"/>
        <v>191</v>
      </c>
      <c r="U94" s="42">
        <f t="shared" si="14"/>
        <v>191</v>
      </c>
      <c r="V94" s="42">
        <f t="shared" si="14"/>
        <v>225</v>
      </c>
      <c r="W94" s="42"/>
      <c r="X94" s="42"/>
      <c r="Y94" s="42"/>
      <c r="Z94" s="42"/>
      <c r="AA94" s="42"/>
      <c r="AB94" s="42"/>
      <c r="AC94" s="42"/>
      <c r="AD94" s="42"/>
      <c r="AE94" s="2"/>
      <c r="AF94" s="42"/>
      <c r="AG94" s="42"/>
      <c r="AH94" s="42"/>
      <c r="AI94" s="42"/>
      <c r="AJ94" s="2"/>
      <c r="AK94" s="2"/>
      <c r="AL94" s="2"/>
      <c r="AM94" s="2"/>
      <c r="AN94" s="2"/>
      <c r="AO94" s="2"/>
      <c r="AP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hidden="1">
      <c r="A95" s="27" t="s">
        <v>203</v>
      </c>
      <c r="F95" s="42">
        <f t="shared" ref="F95:V95" si="15">(79+48*F$35+48*F$37)</f>
        <v>127</v>
      </c>
      <c r="G95" s="42">
        <f t="shared" si="15"/>
        <v>127</v>
      </c>
      <c r="H95" s="42">
        <f t="shared" si="15"/>
        <v>127</v>
      </c>
      <c r="I95" s="42">
        <f t="shared" si="15"/>
        <v>127</v>
      </c>
      <c r="J95" s="42">
        <f t="shared" si="15"/>
        <v>127</v>
      </c>
      <c r="K95" s="42">
        <f t="shared" si="15"/>
        <v>127</v>
      </c>
      <c r="L95" s="42">
        <f t="shared" si="15"/>
        <v>127</v>
      </c>
      <c r="M95" s="42">
        <f t="shared" si="15"/>
        <v>127</v>
      </c>
      <c r="N95" s="42">
        <f t="shared" si="15"/>
        <v>127</v>
      </c>
      <c r="O95" s="42">
        <f t="shared" si="15"/>
        <v>127</v>
      </c>
      <c r="P95" s="42">
        <f t="shared" si="15"/>
        <v>127</v>
      </c>
      <c r="Q95" s="42">
        <f t="shared" si="15"/>
        <v>127</v>
      </c>
      <c r="R95" s="42">
        <f t="shared" si="15"/>
        <v>127</v>
      </c>
      <c r="S95" s="42">
        <f t="shared" si="15"/>
        <v>127</v>
      </c>
      <c r="T95" s="42">
        <f t="shared" si="15"/>
        <v>127</v>
      </c>
      <c r="U95" s="42">
        <f t="shared" si="15"/>
        <v>127</v>
      </c>
      <c r="V95" s="42">
        <f t="shared" si="15"/>
        <v>127</v>
      </c>
      <c r="W95" s="42"/>
      <c r="X95" s="42"/>
      <c r="Y95" s="42"/>
      <c r="Z95" s="42"/>
      <c r="AA95" s="42"/>
      <c r="AB95" s="42"/>
      <c r="AC95" s="42"/>
      <c r="AD95" s="42"/>
      <c r="AE95" s="2"/>
      <c r="AF95" s="42"/>
      <c r="AG95" s="42"/>
      <c r="AH95" s="42"/>
      <c r="AI95" s="42"/>
      <c r="AJ95" s="2"/>
      <c r="AK95" s="2"/>
      <c r="AL95" s="2"/>
      <c r="AM95" s="2"/>
      <c r="AN95" s="2"/>
      <c r="AO95" s="2"/>
      <c r="AP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5.75" hidden="1">
      <c r="A96" s="27" t="s">
        <v>204</v>
      </c>
      <c r="F96" s="2">
        <f t="shared" ref="F96:V96" si="16">IF(F34=1,F95,0)</f>
        <v>0</v>
      </c>
      <c r="G96" s="2">
        <f t="shared" si="16"/>
        <v>0</v>
      </c>
      <c r="H96" s="2">
        <f t="shared" si="16"/>
        <v>0</v>
      </c>
      <c r="I96" s="2">
        <f t="shared" si="16"/>
        <v>0</v>
      </c>
      <c r="J96" s="2">
        <f t="shared" si="16"/>
        <v>0</v>
      </c>
      <c r="K96" s="2">
        <f t="shared" si="16"/>
        <v>0</v>
      </c>
      <c r="L96" s="2">
        <f t="shared" si="16"/>
        <v>0</v>
      </c>
      <c r="M96" s="2">
        <f t="shared" si="16"/>
        <v>0</v>
      </c>
      <c r="N96" s="2">
        <f t="shared" si="16"/>
        <v>0</v>
      </c>
      <c r="O96" s="2">
        <f t="shared" si="16"/>
        <v>0</v>
      </c>
      <c r="P96" s="2">
        <f t="shared" si="16"/>
        <v>0</v>
      </c>
      <c r="Q96" s="2">
        <f t="shared" si="16"/>
        <v>0</v>
      </c>
      <c r="R96" s="2">
        <f t="shared" si="16"/>
        <v>0</v>
      </c>
      <c r="S96" s="2">
        <f t="shared" si="16"/>
        <v>0</v>
      </c>
      <c r="T96" s="2">
        <f t="shared" si="16"/>
        <v>0</v>
      </c>
      <c r="U96" s="2">
        <f t="shared" si="16"/>
        <v>0</v>
      </c>
      <c r="V96" s="2">
        <f t="shared" si="16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hidden="1">
      <c r="A97" s="27" t="s">
        <v>205</v>
      </c>
      <c r="F97" s="43">
        <f t="shared" ref="F97:V97" si="17">F94+F95+F96+32</f>
        <v>350</v>
      </c>
      <c r="G97" s="43">
        <f t="shared" si="17"/>
        <v>350</v>
      </c>
      <c r="H97" s="43">
        <f t="shared" si="17"/>
        <v>350</v>
      </c>
      <c r="I97" s="43">
        <f t="shared" si="17"/>
        <v>350</v>
      </c>
      <c r="J97" s="43">
        <f t="shared" si="17"/>
        <v>350</v>
      </c>
      <c r="K97" s="43">
        <f t="shared" si="17"/>
        <v>350</v>
      </c>
      <c r="L97" s="43">
        <f t="shared" si="17"/>
        <v>350</v>
      </c>
      <c r="M97" s="43">
        <f t="shared" si="17"/>
        <v>350</v>
      </c>
      <c r="N97" s="43">
        <f t="shared" si="17"/>
        <v>350</v>
      </c>
      <c r="O97" s="43">
        <f t="shared" si="17"/>
        <v>350</v>
      </c>
      <c r="P97" s="43">
        <f t="shared" si="17"/>
        <v>350</v>
      </c>
      <c r="Q97" s="43">
        <f t="shared" si="17"/>
        <v>350</v>
      </c>
      <c r="R97" s="43">
        <f t="shared" si="17"/>
        <v>350</v>
      </c>
      <c r="S97" s="43">
        <f t="shared" si="17"/>
        <v>350</v>
      </c>
      <c r="T97" s="43">
        <f t="shared" si="17"/>
        <v>350</v>
      </c>
      <c r="U97" s="43">
        <f t="shared" si="17"/>
        <v>350</v>
      </c>
      <c r="V97" s="43">
        <f t="shared" si="17"/>
        <v>384</v>
      </c>
      <c r="W97" s="43"/>
      <c r="X97" s="43"/>
      <c r="Y97" s="43"/>
      <c r="Z97" s="43"/>
      <c r="AA97" s="43"/>
      <c r="AB97" s="43"/>
      <c r="AC97" s="43"/>
      <c r="AD97" s="43"/>
      <c r="AE97" s="2"/>
      <c r="AF97" s="43"/>
      <c r="AG97" s="43"/>
      <c r="AH97" s="43"/>
      <c r="AI97" s="43"/>
      <c r="AJ97" s="2"/>
      <c r="AK97" s="2"/>
      <c r="AL97" s="2"/>
      <c r="AM97" s="2"/>
      <c r="AN97" s="2"/>
      <c r="AO97" s="2"/>
      <c r="AP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4.25" hidden="1">
      <c r="A98" s="44" t="s">
        <v>206</v>
      </c>
      <c r="F98" s="45">
        <f t="shared" ref="F98:V98" si="18">CEILING(F97/7032,1)</f>
        <v>1</v>
      </c>
      <c r="G98" s="45">
        <f t="shared" si="18"/>
        <v>1</v>
      </c>
      <c r="H98" s="45">
        <f t="shared" si="18"/>
        <v>1</v>
      </c>
      <c r="I98" s="45">
        <f t="shared" si="18"/>
        <v>1</v>
      </c>
      <c r="J98" s="45">
        <f t="shared" si="18"/>
        <v>1</v>
      </c>
      <c r="K98" s="45">
        <f t="shared" si="18"/>
        <v>1</v>
      </c>
      <c r="L98" s="45">
        <f t="shared" si="18"/>
        <v>1</v>
      </c>
      <c r="M98" s="45">
        <f t="shared" si="18"/>
        <v>1</v>
      </c>
      <c r="N98" s="45">
        <f t="shared" si="18"/>
        <v>1</v>
      </c>
      <c r="O98" s="45">
        <f t="shared" si="18"/>
        <v>1</v>
      </c>
      <c r="P98" s="45">
        <f t="shared" si="18"/>
        <v>1</v>
      </c>
      <c r="Q98" s="45">
        <f t="shared" si="18"/>
        <v>1</v>
      </c>
      <c r="R98" s="45">
        <f t="shared" si="18"/>
        <v>1</v>
      </c>
      <c r="S98" s="45">
        <f t="shared" si="18"/>
        <v>1</v>
      </c>
      <c r="T98" s="45">
        <f t="shared" si="18"/>
        <v>1</v>
      </c>
      <c r="U98" s="45">
        <f t="shared" si="18"/>
        <v>1</v>
      </c>
      <c r="V98" s="45">
        <f t="shared" si="18"/>
        <v>1</v>
      </c>
      <c r="W98" s="45"/>
      <c r="X98" s="45"/>
      <c r="Y98" s="45"/>
      <c r="Z98" s="45"/>
      <c r="AA98" s="45"/>
      <c r="AB98" s="45"/>
      <c r="AC98" s="45"/>
      <c r="AD98" s="45"/>
      <c r="AE98" s="2"/>
      <c r="AF98" s="45"/>
      <c r="AG98" s="45"/>
      <c r="AH98" s="45"/>
      <c r="AI98" s="45"/>
      <c r="AJ98" s="2"/>
      <c r="AK98" s="2"/>
      <c r="AL98" s="2"/>
      <c r="AM98" s="2"/>
      <c r="AN98" s="2"/>
      <c r="AO98" s="2"/>
      <c r="AP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4.25" hidden="1">
      <c r="A99" s="44" t="s">
        <v>207</v>
      </c>
      <c r="F99" s="45">
        <f t="shared" ref="F99:V99" si="19">CEILING(F97/F98,1)*F98-F97</f>
        <v>0</v>
      </c>
      <c r="G99" s="45">
        <f t="shared" si="19"/>
        <v>0</v>
      </c>
      <c r="H99" s="45">
        <f t="shared" si="19"/>
        <v>0</v>
      </c>
      <c r="I99" s="45">
        <f t="shared" si="19"/>
        <v>0</v>
      </c>
      <c r="J99" s="45">
        <f t="shared" si="19"/>
        <v>0</v>
      </c>
      <c r="K99" s="45">
        <f t="shared" si="19"/>
        <v>0</v>
      </c>
      <c r="L99" s="45">
        <f t="shared" si="19"/>
        <v>0</v>
      </c>
      <c r="M99" s="45">
        <f t="shared" si="19"/>
        <v>0</v>
      </c>
      <c r="N99" s="45">
        <f t="shared" si="19"/>
        <v>0</v>
      </c>
      <c r="O99" s="45">
        <f t="shared" si="19"/>
        <v>0</v>
      </c>
      <c r="P99" s="45">
        <f t="shared" si="19"/>
        <v>0</v>
      </c>
      <c r="Q99" s="45">
        <f t="shared" si="19"/>
        <v>0</v>
      </c>
      <c r="R99" s="45">
        <f t="shared" si="19"/>
        <v>0</v>
      </c>
      <c r="S99" s="45">
        <f t="shared" si="19"/>
        <v>0</v>
      </c>
      <c r="T99" s="45">
        <f t="shared" si="19"/>
        <v>0</v>
      </c>
      <c r="U99" s="45">
        <f t="shared" si="19"/>
        <v>0</v>
      </c>
      <c r="V99" s="45">
        <f t="shared" si="19"/>
        <v>0</v>
      </c>
      <c r="W99" s="45"/>
      <c r="X99" s="45"/>
      <c r="Y99" s="45"/>
      <c r="Z99" s="45"/>
      <c r="AA99" s="45"/>
      <c r="AB99" s="45"/>
      <c r="AC99" s="45"/>
      <c r="AD99" s="45"/>
      <c r="AE99" s="2"/>
      <c r="AF99" s="45"/>
      <c r="AG99" s="45"/>
      <c r="AH99" s="45"/>
      <c r="AI99" s="45"/>
      <c r="AJ99" s="2"/>
      <c r="AK99" s="2"/>
      <c r="AL99" s="2"/>
      <c r="AM99" s="2"/>
      <c r="AN99" s="2"/>
      <c r="AO99" s="2"/>
      <c r="AP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hidden="1">
      <c r="A100" s="27" t="s">
        <v>208</v>
      </c>
      <c r="F100" s="45">
        <f t="shared" ref="F100:V100" si="20">F97+F99</f>
        <v>350</v>
      </c>
      <c r="G100" s="45">
        <f t="shared" si="20"/>
        <v>350</v>
      </c>
      <c r="H100" s="45">
        <f t="shared" si="20"/>
        <v>350</v>
      </c>
      <c r="I100" s="45">
        <f t="shared" si="20"/>
        <v>350</v>
      </c>
      <c r="J100" s="45">
        <f t="shared" si="20"/>
        <v>350</v>
      </c>
      <c r="K100" s="45">
        <f t="shared" si="20"/>
        <v>350</v>
      </c>
      <c r="L100" s="45">
        <f t="shared" si="20"/>
        <v>350</v>
      </c>
      <c r="M100" s="45">
        <f t="shared" si="20"/>
        <v>350</v>
      </c>
      <c r="N100" s="45">
        <f t="shared" si="20"/>
        <v>350</v>
      </c>
      <c r="O100" s="45">
        <f t="shared" si="20"/>
        <v>350</v>
      </c>
      <c r="P100" s="45">
        <f t="shared" si="20"/>
        <v>350</v>
      </c>
      <c r="Q100" s="45">
        <f t="shared" si="20"/>
        <v>350</v>
      </c>
      <c r="R100" s="45">
        <f t="shared" si="20"/>
        <v>350</v>
      </c>
      <c r="S100" s="45">
        <f t="shared" si="20"/>
        <v>350</v>
      </c>
      <c r="T100" s="45">
        <f t="shared" si="20"/>
        <v>350</v>
      </c>
      <c r="U100" s="45">
        <f t="shared" si="20"/>
        <v>350</v>
      </c>
      <c r="V100" s="45">
        <f t="shared" si="20"/>
        <v>384</v>
      </c>
      <c r="W100" s="45"/>
      <c r="X100" s="45"/>
      <c r="Y100" s="45"/>
      <c r="Z100" s="45"/>
      <c r="AA100" s="45"/>
      <c r="AB100" s="45"/>
      <c r="AC100" s="45"/>
      <c r="AD100" s="45"/>
      <c r="AE100" s="2"/>
      <c r="AF100" s="45"/>
      <c r="AG100" s="45"/>
      <c r="AH100" s="45"/>
      <c r="AI100" s="45"/>
      <c r="AJ100" s="2"/>
      <c r="AK100" s="2"/>
      <c r="AL100" s="2"/>
      <c r="AM100" s="2"/>
      <c r="AN100" s="2"/>
      <c r="AO100" s="2"/>
      <c r="AP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hidden="1">
      <c r="A101" s="27" t="s">
        <v>209</v>
      </c>
      <c r="F101" s="45">
        <f t="shared" ref="F101:V101" si="21">F100/F98</f>
        <v>350</v>
      </c>
      <c r="G101" s="45">
        <f t="shared" si="21"/>
        <v>350</v>
      </c>
      <c r="H101" s="45">
        <f t="shared" si="21"/>
        <v>350</v>
      </c>
      <c r="I101" s="45">
        <f t="shared" si="21"/>
        <v>350</v>
      </c>
      <c r="J101" s="45">
        <f t="shared" si="21"/>
        <v>350</v>
      </c>
      <c r="K101" s="45">
        <f t="shared" si="21"/>
        <v>350</v>
      </c>
      <c r="L101" s="45">
        <f t="shared" si="21"/>
        <v>350</v>
      </c>
      <c r="M101" s="45">
        <f t="shared" si="21"/>
        <v>350</v>
      </c>
      <c r="N101" s="45">
        <f t="shared" si="21"/>
        <v>350</v>
      </c>
      <c r="O101" s="45">
        <f t="shared" si="21"/>
        <v>350</v>
      </c>
      <c r="P101" s="45">
        <f t="shared" si="21"/>
        <v>350</v>
      </c>
      <c r="Q101" s="45">
        <f t="shared" si="21"/>
        <v>350</v>
      </c>
      <c r="R101" s="45">
        <f t="shared" si="21"/>
        <v>350</v>
      </c>
      <c r="S101" s="45">
        <f t="shared" si="21"/>
        <v>350</v>
      </c>
      <c r="T101" s="45">
        <f t="shared" si="21"/>
        <v>350</v>
      </c>
      <c r="U101" s="45">
        <f t="shared" si="21"/>
        <v>350</v>
      </c>
      <c r="V101" s="45">
        <f t="shared" si="21"/>
        <v>384</v>
      </c>
      <c r="W101" s="45"/>
      <c r="X101" s="45"/>
      <c r="Y101" s="45"/>
      <c r="Z101" s="45"/>
      <c r="AA101" s="45"/>
      <c r="AB101" s="45"/>
      <c r="AC101" s="45"/>
      <c r="AD101" s="45"/>
      <c r="AE101" s="2"/>
      <c r="AF101" s="45"/>
      <c r="AG101" s="45"/>
      <c r="AH101" s="45"/>
      <c r="AI101" s="45"/>
      <c r="AJ101" s="2"/>
      <c r="AK101" s="2"/>
      <c r="AL101" s="2"/>
      <c r="AM101" s="2"/>
      <c r="AN101" s="2"/>
      <c r="AO101" s="2"/>
      <c r="AP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4.25" hidden="1">
      <c r="A102" s="44" t="s">
        <v>210</v>
      </c>
      <c r="F102" s="45">
        <f t="shared" ref="F102:V102" si="22">FLOOR(6/5*(7032-F101),1)</f>
        <v>8018</v>
      </c>
      <c r="G102" s="45">
        <f t="shared" si="22"/>
        <v>8018</v>
      </c>
      <c r="H102" s="45">
        <f t="shared" si="22"/>
        <v>8018</v>
      </c>
      <c r="I102" s="45">
        <f t="shared" si="22"/>
        <v>8018</v>
      </c>
      <c r="J102" s="45">
        <f t="shared" si="22"/>
        <v>8018</v>
      </c>
      <c r="K102" s="45">
        <f t="shared" si="22"/>
        <v>8018</v>
      </c>
      <c r="L102" s="45">
        <f t="shared" si="22"/>
        <v>8018</v>
      </c>
      <c r="M102" s="45">
        <f t="shared" si="22"/>
        <v>8018</v>
      </c>
      <c r="N102" s="45">
        <f t="shared" si="22"/>
        <v>8018</v>
      </c>
      <c r="O102" s="45">
        <f t="shared" si="22"/>
        <v>8018</v>
      </c>
      <c r="P102" s="45">
        <f t="shared" si="22"/>
        <v>8018</v>
      </c>
      <c r="Q102" s="45">
        <f t="shared" si="22"/>
        <v>8018</v>
      </c>
      <c r="R102" s="45">
        <f t="shared" si="22"/>
        <v>8018</v>
      </c>
      <c r="S102" s="45">
        <f t="shared" si="22"/>
        <v>8018</v>
      </c>
      <c r="T102" s="45">
        <f t="shared" si="22"/>
        <v>8018</v>
      </c>
      <c r="U102" s="45">
        <f t="shared" si="22"/>
        <v>8018</v>
      </c>
      <c r="V102" s="45">
        <f t="shared" si="22"/>
        <v>7977</v>
      </c>
      <c r="W102" s="45"/>
      <c r="X102" s="45"/>
      <c r="Y102" s="45"/>
      <c r="Z102" s="45"/>
      <c r="AA102" s="45"/>
      <c r="AB102" s="45"/>
      <c r="AC102" s="45"/>
      <c r="AD102" s="45"/>
      <c r="AE102" s="2"/>
      <c r="AF102" s="45"/>
      <c r="AG102" s="45"/>
      <c r="AH102" s="45"/>
      <c r="AI102" s="45"/>
      <c r="AJ102" s="2"/>
      <c r="AK102" s="2"/>
      <c r="AL102" s="2"/>
      <c r="AM102" s="2"/>
      <c r="AN102" s="2"/>
      <c r="AO102" s="2"/>
      <c r="AP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4.25" hidden="1">
      <c r="A103" s="44" t="s">
        <v>211</v>
      </c>
      <c r="F103" s="45">
        <f t="shared" ref="F103:V103" si="23">F101+168+9000-F102</f>
        <v>1500</v>
      </c>
      <c r="G103" s="45">
        <f t="shared" si="23"/>
        <v>1500</v>
      </c>
      <c r="H103" s="45">
        <f t="shared" si="23"/>
        <v>1500</v>
      </c>
      <c r="I103" s="45">
        <f t="shared" si="23"/>
        <v>1500</v>
      </c>
      <c r="J103" s="45">
        <f t="shared" si="23"/>
        <v>1500</v>
      </c>
      <c r="K103" s="45">
        <f t="shared" si="23"/>
        <v>1500</v>
      </c>
      <c r="L103" s="45">
        <f t="shared" si="23"/>
        <v>1500</v>
      </c>
      <c r="M103" s="45">
        <f t="shared" si="23"/>
        <v>1500</v>
      </c>
      <c r="N103" s="45">
        <f t="shared" si="23"/>
        <v>1500</v>
      </c>
      <c r="O103" s="45">
        <f t="shared" si="23"/>
        <v>1500</v>
      </c>
      <c r="P103" s="45">
        <f t="shared" si="23"/>
        <v>1500</v>
      </c>
      <c r="Q103" s="45">
        <f t="shared" si="23"/>
        <v>1500</v>
      </c>
      <c r="R103" s="45">
        <f t="shared" si="23"/>
        <v>1500</v>
      </c>
      <c r="S103" s="45">
        <f t="shared" si="23"/>
        <v>1500</v>
      </c>
      <c r="T103" s="45">
        <f t="shared" si="23"/>
        <v>1500</v>
      </c>
      <c r="U103" s="45">
        <f t="shared" si="23"/>
        <v>1500</v>
      </c>
      <c r="V103" s="45">
        <f t="shared" si="23"/>
        <v>1575</v>
      </c>
      <c r="W103" s="45"/>
      <c r="X103" s="45"/>
      <c r="Y103" s="45"/>
      <c r="Z103" s="45"/>
      <c r="AA103" s="45"/>
      <c r="AB103" s="45"/>
      <c r="AC103" s="45"/>
      <c r="AD103" s="45"/>
      <c r="AE103" s="2"/>
      <c r="AF103" s="45"/>
      <c r="AG103" s="45"/>
      <c r="AH103" s="45"/>
      <c r="AI103" s="45"/>
      <c r="AJ103" s="2"/>
      <c r="AK103" s="2"/>
      <c r="AL103" s="2"/>
      <c r="AM103" s="2"/>
      <c r="AN103" s="2"/>
      <c r="AO103" s="2"/>
      <c r="AP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4.25" hidden="1">
      <c r="A104" s="44" t="s">
        <v>212</v>
      </c>
      <c r="F104" s="40" t="e">
        <f>CEILING(F103/(F71*VLOOKUP('Single PLP'!F$23,ConstellationOrder,2,FALSE)),1)*F71*VLOOKUP('Single PLP'!F$23,ConstellationOrder,2,FALSE)</f>
        <v>#REF!</v>
      </c>
      <c r="G104" s="40" t="e">
        <f>CEILING(G103/(G71*VLOOKUP('Single PLP'!G$23,ConstellationOrder,2,FALSE)),1)*G71*VLOOKUP('Single PLP'!G$23,ConstellationOrder,2,FALSE)</f>
        <v>#REF!</v>
      </c>
      <c r="H104" s="40" t="e">
        <f>CEILING(H103/(H71*VLOOKUP('Single PLP'!H$23,ConstellationOrder,2,FALSE)),1)*H71*VLOOKUP('Single PLP'!H$23,ConstellationOrder,2,FALSE)</f>
        <v>#REF!</v>
      </c>
      <c r="I104" s="40" t="e">
        <f>CEILING(I103/(I71*VLOOKUP('Single PLP'!I$23,ConstellationOrder,2,FALSE)),1)*I71*VLOOKUP('Single PLP'!I$23,ConstellationOrder,2,FALSE)</f>
        <v>#REF!</v>
      </c>
      <c r="J104" s="40" t="e">
        <f>CEILING(J103/(J71*VLOOKUP('Single PLP'!J$23,ConstellationOrder,2,FALSE)),1)*J71*VLOOKUP('Single PLP'!J$23,ConstellationOrder,2,FALSE)</f>
        <v>#REF!</v>
      </c>
      <c r="K104" s="40" t="e">
        <f>CEILING(K103/(K71*VLOOKUP('Single PLP'!K$23,ConstellationOrder,2,FALSE)),1)*K71*VLOOKUP('Single PLP'!K$23,ConstellationOrder,2,FALSE)</f>
        <v>#REF!</v>
      </c>
      <c r="L104" s="40" t="e">
        <f>CEILING(L103/(L71*VLOOKUP('Single PLP'!L$23,ConstellationOrder,2,FALSE)),1)*L71*VLOOKUP('Single PLP'!L$23,ConstellationOrder,2,FALSE)</f>
        <v>#REF!</v>
      </c>
      <c r="M104" s="40" t="e">
        <f>CEILING(M103/(M71*VLOOKUP('Single PLP'!M$23,ConstellationOrder,2,FALSE)),1)*M71*VLOOKUP('Single PLP'!M$23,ConstellationOrder,2,FALSE)</f>
        <v>#REF!</v>
      </c>
      <c r="N104" s="40" t="e">
        <f>CEILING(N103/(N71*VLOOKUP('Single PLP'!N$23,ConstellationOrder,2,FALSE)),1)*N71*VLOOKUP('Single PLP'!N$23,ConstellationOrder,2,FALSE)</f>
        <v>#REF!</v>
      </c>
      <c r="O104" s="40" t="e">
        <f>CEILING(O103/(O71*VLOOKUP('Single PLP'!O$23,ConstellationOrder,2,FALSE)),1)*O71*VLOOKUP('Single PLP'!O$23,ConstellationOrder,2,FALSE)</f>
        <v>#REF!</v>
      </c>
      <c r="P104" s="40" t="e">
        <f>CEILING(P103/(P71*VLOOKUP('Single PLP'!P$23,ConstellationOrder,2,FALSE)),1)*P71*VLOOKUP('Single PLP'!P$23,ConstellationOrder,2,FALSE)</f>
        <v>#REF!</v>
      </c>
      <c r="Q104" s="40" t="e">
        <f>CEILING(Q103/(Q71*VLOOKUP('Single PLP'!Q$23,ConstellationOrder,2,FALSE)),1)*Q71*VLOOKUP('Single PLP'!Q$23,ConstellationOrder,2,FALSE)</f>
        <v>#REF!</v>
      </c>
      <c r="R104" s="40" t="e">
        <f>CEILING(R103/(R71*VLOOKUP('Single PLP'!R$23,ConstellationOrder,2,FALSE)),1)*R71*VLOOKUP('Single PLP'!R$23,ConstellationOrder,2,FALSE)</f>
        <v>#REF!</v>
      </c>
      <c r="S104" s="40" t="e">
        <f>CEILING(S103/(S71*VLOOKUP('Single PLP'!S$23,ConstellationOrder,2,FALSE)),1)*S71*VLOOKUP('Single PLP'!S$23,ConstellationOrder,2,FALSE)</f>
        <v>#REF!</v>
      </c>
      <c r="T104" s="40" t="e">
        <f>CEILING(T103/(T71*VLOOKUP('Single PLP'!T$23,ConstellationOrder,2,FALSE)),1)*T71*VLOOKUP('Single PLP'!T$23,ConstellationOrder,2,FALSE)</f>
        <v>#REF!</v>
      </c>
      <c r="U104" s="40" t="e">
        <f>CEILING(U103/(U71*VLOOKUP('Single PLP'!U$23,ConstellationOrder,2,FALSE)),1)*U71*VLOOKUP('Single PLP'!U$23,ConstellationOrder,2,FALSE)</f>
        <v>#REF!</v>
      </c>
      <c r="V104" s="40" t="e">
        <f>CEILING(V103/(V71*VLOOKUP('Single PLP'!V$23,ConstellationOrder,2,FALSE)),1)*V71*VLOOKUP('Single PLP'!V$23,ConstellationOrder,2,FALSE)</f>
        <v>#REF!</v>
      </c>
      <c r="W104" s="40"/>
      <c r="X104" s="40"/>
      <c r="Y104" s="40"/>
      <c r="Z104" s="40"/>
      <c r="AA104" s="40"/>
      <c r="AB104" s="40"/>
      <c r="AC104" s="40"/>
      <c r="AD104" s="40"/>
      <c r="AE104" s="2"/>
      <c r="AF104" s="40"/>
      <c r="AG104" s="40"/>
      <c r="AH104" s="40"/>
      <c r="AI104" s="40"/>
      <c r="AJ104" s="2"/>
      <c r="AK104" s="2"/>
      <c r="AL104" s="2"/>
      <c r="AM104" s="2"/>
      <c r="AN104" s="2"/>
      <c r="AO104" s="2"/>
      <c r="AP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4.25" hidden="1">
      <c r="A105" s="44" t="s">
        <v>213</v>
      </c>
      <c r="F105" s="2" t="e">
        <f t="shared" ref="F105:V105" si="24">F102-(F104-F103)</f>
        <v>#REF!</v>
      </c>
      <c r="G105" s="2" t="e">
        <f t="shared" si="24"/>
        <v>#REF!</v>
      </c>
      <c r="H105" s="2" t="e">
        <f t="shared" si="24"/>
        <v>#REF!</v>
      </c>
      <c r="I105" s="2" t="e">
        <f t="shared" si="24"/>
        <v>#REF!</v>
      </c>
      <c r="J105" s="2" t="e">
        <f t="shared" si="24"/>
        <v>#REF!</v>
      </c>
      <c r="K105" s="2" t="e">
        <f t="shared" si="24"/>
        <v>#REF!</v>
      </c>
      <c r="L105" s="2" t="e">
        <f t="shared" si="24"/>
        <v>#REF!</v>
      </c>
      <c r="M105" s="2" t="e">
        <f t="shared" si="24"/>
        <v>#REF!</v>
      </c>
      <c r="N105" s="2" t="e">
        <f t="shared" si="24"/>
        <v>#REF!</v>
      </c>
      <c r="O105" s="2" t="e">
        <f t="shared" si="24"/>
        <v>#REF!</v>
      </c>
      <c r="P105" s="2" t="e">
        <f t="shared" si="24"/>
        <v>#REF!</v>
      </c>
      <c r="Q105" s="2" t="e">
        <f t="shared" si="24"/>
        <v>#REF!</v>
      </c>
      <c r="R105" s="2" t="e">
        <f t="shared" si="24"/>
        <v>#REF!</v>
      </c>
      <c r="S105" s="2" t="e">
        <f t="shared" si="24"/>
        <v>#REF!</v>
      </c>
      <c r="T105" s="2" t="e">
        <f t="shared" si="24"/>
        <v>#REF!</v>
      </c>
      <c r="U105" s="2" t="e">
        <f t="shared" si="24"/>
        <v>#REF!</v>
      </c>
      <c r="V105" s="2" t="e">
        <f t="shared" si="24"/>
        <v>#REF!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4.25" hidden="1">
      <c r="A106" s="46" t="s">
        <v>214</v>
      </c>
      <c r="F106" s="40" t="e">
        <f>F104/VLOOKUP('Single PLP'!F$23,ConstellationOrder,2,FALSE)</f>
        <v>#REF!</v>
      </c>
      <c r="G106" s="40" t="e">
        <f>G104/VLOOKUP('Single PLP'!G$23,ConstellationOrder,2,FALSE)</f>
        <v>#REF!</v>
      </c>
      <c r="H106" s="40" t="e">
        <f>H104/VLOOKUP('Single PLP'!H$23,ConstellationOrder,2,FALSE)</f>
        <v>#REF!</v>
      </c>
      <c r="I106" s="40" t="e">
        <f>I104/VLOOKUP('Single PLP'!I$23,ConstellationOrder,2,FALSE)</f>
        <v>#REF!</v>
      </c>
      <c r="J106" s="40" t="e">
        <f>J104/VLOOKUP('Single PLP'!J$23,ConstellationOrder,2,FALSE)</f>
        <v>#REF!</v>
      </c>
      <c r="K106" s="40" t="e">
        <f>K104/VLOOKUP('Single PLP'!K$23,ConstellationOrder,2,FALSE)</f>
        <v>#REF!</v>
      </c>
      <c r="L106" s="40" t="e">
        <f>L104/VLOOKUP('Single PLP'!L$23,ConstellationOrder,2,FALSE)</f>
        <v>#REF!</v>
      </c>
      <c r="M106" s="40" t="e">
        <f>M104/VLOOKUP('Single PLP'!M$23,ConstellationOrder,2,FALSE)</f>
        <v>#REF!</v>
      </c>
      <c r="N106" s="40" t="e">
        <f>N104/VLOOKUP('Single PLP'!N$23,ConstellationOrder,2,FALSE)</f>
        <v>#REF!</v>
      </c>
      <c r="O106" s="40" t="e">
        <f>O104/VLOOKUP('Single PLP'!O$23,ConstellationOrder,2,FALSE)</f>
        <v>#REF!</v>
      </c>
      <c r="P106" s="40" t="e">
        <f>P104/VLOOKUP('Single PLP'!P$23,ConstellationOrder,2,FALSE)</f>
        <v>#REF!</v>
      </c>
      <c r="Q106" s="40" t="e">
        <f>Q104/VLOOKUP('Single PLP'!Q$23,ConstellationOrder,2,FALSE)</f>
        <v>#REF!</v>
      </c>
      <c r="R106" s="40" t="e">
        <f>R104/VLOOKUP('Single PLP'!R$23,ConstellationOrder,2,FALSE)</f>
        <v>#REF!</v>
      </c>
      <c r="S106" s="40" t="e">
        <f>S104/VLOOKUP('Single PLP'!S$23,ConstellationOrder,2,FALSE)</f>
        <v>#REF!</v>
      </c>
      <c r="T106" s="40" t="e">
        <f>T104/VLOOKUP('Single PLP'!T$23,ConstellationOrder,2,FALSE)</f>
        <v>#REF!</v>
      </c>
      <c r="U106" s="40" t="e">
        <f>U104/VLOOKUP('Single PLP'!U$23,ConstellationOrder,2,FALSE)</f>
        <v>#REF!</v>
      </c>
      <c r="V106" s="40" t="e">
        <f>V104/VLOOKUP('Single PLP'!V$23,ConstellationOrder,2,FALSE)</f>
        <v>#REF!</v>
      </c>
      <c r="W106" s="40"/>
      <c r="X106" s="40"/>
      <c r="Y106" s="40"/>
      <c r="Z106" s="40"/>
      <c r="AA106" s="40"/>
      <c r="AB106" s="40"/>
      <c r="AC106" s="40"/>
      <c r="AD106" s="40"/>
      <c r="AE106" s="2"/>
      <c r="AF106" s="40"/>
      <c r="AG106" s="40"/>
      <c r="AH106" s="40"/>
      <c r="AI106" s="40"/>
      <c r="AJ106" s="2"/>
      <c r="AK106" s="2"/>
      <c r="AL106" s="2"/>
      <c r="AM106" s="2"/>
      <c r="AN106" s="2"/>
      <c r="AO106" s="2"/>
      <c r="AP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6:56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6:56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6:56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6:56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6:56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6:56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6:56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6:56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6:56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6:56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6:56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6:56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6:56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6:56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6:56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6:56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6:56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6:56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6:56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6:56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6:56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6:56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6:56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6:56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6:56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6:56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6:56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6:56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6:56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6:56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6:56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6:56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6:56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6:56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6:56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6:56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6:56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6:56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6:56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6:56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6:56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6:56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6:56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6:56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6:56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6:56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6:56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6:56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6:56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6:56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6:56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6:56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6:56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6:56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6:56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6:56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6:56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6:56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6:56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6:56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6:56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6:56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6:56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6:56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6:56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6:56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6:56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6:56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6:56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6:56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6:56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6:56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6:56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6:56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6:56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6:56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6:56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6:56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6:56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6:56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6:56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6:56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6:56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6:56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6:56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6:56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6:56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6:56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6:56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6:56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6:56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6:56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6:56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6:56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6:56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6:56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6:56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6:56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</sheetData>
  <phoneticPr fontId="39" type="noConversion"/>
  <conditionalFormatting sqref="C11 D11:U63 D67:U69 V11:V64 V66:AI69 W11:AL63 AF70 AJ67:AL69 AM11:AP64 AM66:AP69 AQ11 AR11:CX69">
    <cfRule type="cellIs" dxfId="0" priority="1" stopIfTrue="1" operator="notEqual">
      <formula>$C11</formula>
    </cfRule>
  </conditionalFormatting>
  <pageMargins left="0.78749999999999998" right="0.78749999999999998" top="0.51180555555555551" bottom="0.51180555555555551" header="0.51180555555555551" footer="0.51180555555555551"/>
  <pageSetup paperSize="8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Single PLP</vt:lpstr>
      <vt:lpstr>Excel_BuiltIn_Print_Area_1_1</vt:lpstr>
      <vt:lpstr>'Single PLP'!Print_Area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Murphy</dc:creator>
  <cp:lastModifiedBy>oliver</cp:lastModifiedBy>
  <dcterms:created xsi:type="dcterms:W3CDTF">2010-05-24T13:28:15Z</dcterms:created>
  <dcterms:modified xsi:type="dcterms:W3CDTF">2010-09-23T10:33:43Z</dcterms:modified>
</cp:coreProperties>
</file>