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960" yWindow="480" windowWidth="26520" windowHeight="14600" tabRatio="993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7" i="1" l="1"/>
  <c r="G144" i="1"/>
  <c r="K144" i="1"/>
  <c r="J144" i="1"/>
  <c r="G143" i="1"/>
  <c r="K143" i="1"/>
  <c r="J143" i="1"/>
  <c r="G142" i="1"/>
  <c r="K142" i="1"/>
  <c r="J142" i="1"/>
  <c r="G141" i="1"/>
  <c r="K141" i="1"/>
  <c r="J141" i="1"/>
  <c r="G140" i="1"/>
  <c r="K140" i="1"/>
  <c r="J140" i="1"/>
  <c r="G138" i="1"/>
  <c r="K138" i="1"/>
  <c r="J138" i="1"/>
  <c r="G137" i="1"/>
  <c r="K137" i="1"/>
  <c r="J137" i="1"/>
  <c r="G136" i="1"/>
  <c r="K136" i="1"/>
  <c r="J136" i="1"/>
  <c r="G134" i="1"/>
  <c r="K134" i="1"/>
  <c r="J134" i="1"/>
  <c r="G129" i="1"/>
  <c r="K129" i="1"/>
  <c r="J129" i="1"/>
  <c r="F129" i="1"/>
  <c r="I129" i="1"/>
  <c r="H129" i="1"/>
  <c r="G128" i="1"/>
  <c r="K128" i="1"/>
  <c r="J128" i="1"/>
  <c r="F128" i="1"/>
  <c r="I128" i="1"/>
  <c r="H128" i="1"/>
  <c r="G127" i="1"/>
  <c r="K127" i="1"/>
  <c r="J127" i="1"/>
  <c r="F127" i="1"/>
  <c r="I127" i="1"/>
  <c r="H127" i="1"/>
  <c r="G126" i="1"/>
  <c r="K126" i="1"/>
  <c r="J126" i="1"/>
  <c r="F126" i="1"/>
  <c r="I126" i="1"/>
  <c r="H126" i="1"/>
  <c r="G125" i="1"/>
  <c r="K125" i="1"/>
  <c r="J125" i="1"/>
  <c r="F125" i="1"/>
  <c r="I125" i="1"/>
  <c r="H125" i="1"/>
  <c r="G124" i="1"/>
  <c r="K124" i="1"/>
  <c r="J124" i="1"/>
  <c r="F124" i="1"/>
  <c r="I124" i="1"/>
  <c r="H124" i="1"/>
  <c r="G122" i="1"/>
  <c r="K122" i="1"/>
  <c r="J122" i="1"/>
  <c r="F122" i="1"/>
  <c r="I122" i="1"/>
  <c r="H122" i="1"/>
  <c r="G121" i="1"/>
  <c r="K121" i="1"/>
  <c r="J121" i="1"/>
  <c r="F121" i="1"/>
  <c r="I121" i="1"/>
  <c r="H121" i="1"/>
  <c r="G120" i="1"/>
  <c r="K120" i="1"/>
  <c r="J120" i="1"/>
  <c r="F120" i="1"/>
  <c r="I120" i="1"/>
  <c r="H120" i="1"/>
  <c r="G119" i="1"/>
  <c r="K119" i="1"/>
  <c r="J119" i="1"/>
  <c r="F119" i="1"/>
  <c r="I119" i="1"/>
  <c r="H119" i="1"/>
  <c r="G118" i="1"/>
  <c r="K118" i="1"/>
  <c r="J118" i="1"/>
  <c r="F118" i="1"/>
  <c r="I118" i="1"/>
  <c r="H118" i="1"/>
  <c r="G117" i="1"/>
  <c r="K117" i="1"/>
  <c r="J117" i="1"/>
  <c r="F117" i="1"/>
  <c r="I117" i="1"/>
  <c r="H117" i="1"/>
  <c r="G116" i="1"/>
  <c r="K116" i="1"/>
  <c r="J116" i="1"/>
  <c r="F116" i="1"/>
  <c r="I116" i="1"/>
  <c r="H116" i="1"/>
  <c r="G115" i="1"/>
  <c r="K115" i="1"/>
  <c r="J115" i="1"/>
  <c r="F115" i="1"/>
  <c r="I115" i="1"/>
  <c r="H115" i="1"/>
  <c r="G114" i="1"/>
  <c r="K114" i="1"/>
  <c r="J114" i="1"/>
  <c r="F114" i="1"/>
  <c r="I114" i="1"/>
  <c r="H114" i="1"/>
  <c r="G113" i="1"/>
  <c r="K113" i="1"/>
  <c r="J113" i="1"/>
  <c r="F113" i="1"/>
  <c r="I113" i="1"/>
  <c r="H113" i="1"/>
  <c r="G111" i="1"/>
  <c r="K111" i="1"/>
  <c r="J111" i="1"/>
  <c r="F111" i="1"/>
  <c r="I111" i="1"/>
  <c r="H111" i="1"/>
  <c r="G110" i="1"/>
  <c r="K110" i="1"/>
  <c r="J110" i="1"/>
  <c r="F110" i="1"/>
  <c r="I110" i="1"/>
  <c r="H110" i="1"/>
  <c r="G109" i="1"/>
  <c r="K109" i="1"/>
  <c r="J109" i="1"/>
  <c r="F109" i="1"/>
  <c r="I109" i="1"/>
  <c r="H109" i="1"/>
  <c r="G108" i="1"/>
  <c r="K108" i="1"/>
  <c r="J108" i="1"/>
  <c r="F108" i="1"/>
  <c r="I108" i="1"/>
  <c r="H108" i="1"/>
  <c r="G107" i="1"/>
  <c r="K107" i="1"/>
  <c r="J107" i="1"/>
  <c r="F107" i="1"/>
  <c r="I107" i="1"/>
  <c r="H107" i="1"/>
  <c r="G106" i="1"/>
  <c r="K106" i="1"/>
  <c r="J106" i="1"/>
  <c r="F106" i="1"/>
  <c r="I106" i="1"/>
  <c r="H106" i="1"/>
  <c r="G105" i="1"/>
  <c r="K105" i="1"/>
  <c r="J105" i="1"/>
  <c r="F105" i="1"/>
  <c r="I105" i="1"/>
  <c r="H105" i="1"/>
  <c r="G104" i="1"/>
  <c r="K104" i="1"/>
  <c r="J104" i="1"/>
  <c r="F104" i="1"/>
  <c r="I104" i="1"/>
  <c r="H104" i="1"/>
  <c r="G103" i="1"/>
  <c r="K103" i="1"/>
  <c r="J103" i="1"/>
  <c r="F103" i="1"/>
  <c r="I103" i="1"/>
  <c r="H103" i="1"/>
  <c r="G101" i="1"/>
  <c r="K101" i="1"/>
  <c r="J101" i="1"/>
  <c r="F101" i="1"/>
  <c r="I101" i="1"/>
  <c r="H101" i="1"/>
  <c r="G100" i="1"/>
  <c r="K100" i="1"/>
  <c r="J100" i="1"/>
  <c r="F100" i="1"/>
  <c r="I100" i="1"/>
  <c r="H100" i="1"/>
  <c r="G99" i="1"/>
  <c r="K99" i="1"/>
  <c r="J99" i="1"/>
  <c r="F99" i="1"/>
  <c r="I99" i="1"/>
  <c r="H99" i="1"/>
  <c r="G98" i="1"/>
  <c r="K98" i="1"/>
  <c r="J98" i="1"/>
  <c r="F98" i="1"/>
  <c r="I98" i="1"/>
  <c r="H98" i="1"/>
  <c r="G97" i="1"/>
  <c r="K97" i="1"/>
  <c r="J97" i="1"/>
  <c r="F97" i="1"/>
  <c r="I97" i="1"/>
  <c r="H97" i="1"/>
  <c r="G96" i="1"/>
  <c r="K96" i="1"/>
  <c r="J96" i="1"/>
  <c r="F96" i="1"/>
  <c r="I96" i="1"/>
  <c r="H96" i="1"/>
  <c r="G95" i="1"/>
  <c r="K95" i="1"/>
  <c r="J95" i="1"/>
  <c r="F95" i="1"/>
  <c r="I95" i="1"/>
  <c r="H95" i="1"/>
  <c r="G94" i="1"/>
  <c r="K94" i="1"/>
  <c r="J94" i="1"/>
  <c r="F94" i="1"/>
  <c r="I94" i="1"/>
  <c r="H94" i="1"/>
  <c r="G93" i="1"/>
  <c r="K93" i="1"/>
  <c r="J93" i="1"/>
  <c r="F93" i="1"/>
  <c r="I93" i="1"/>
  <c r="H93" i="1"/>
  <c r="G92" i="1"/>
  <c r="K92" i="1"/>
  <c r="J92" i="1"/>
  <c r="F92" i="1"/>
  <c r="I92" i="1"/>
  <c r="H92" i="1"/>
  <c r="G91" i="1"/>
  <c r="K91" i="1"/>
  <c r="J91" i="1"/>
  <c r="F91" i="1"/>
  <c r="I91" i="1"/>
  <c r="H91" i="1"/>
  <c r="G90" i="1"/>
  <c r="K90" i="1"/>
  <c r="J90" i="1"/>
  <c r="F90" i="1"/>
  <c r="I90" i="1"/>
  <c r="H90" i="1"/>
  <c r="G89" i="1"/>
  <c r="K89" i="1"/>
  <c r="J89" i="1"/>
  <c r="F89" i="1"/>
  <c r="I89" i="1"/>
  <c r="H89" i="1"/>
  <c r="G88" i="1"/>
  <c r="K88" i="1"/>
  <c r="J88" i="1"/>
  <c r="F88" i="1"/>
  <c r="I88" i="1"/>
  <c r="H88" i="1"/>
  <c r="G87" i="1"/>
  <c r="K87" i="1"/>
  <c r="J87" i="1"/>
  <c r="F87" i="1"/>
  <c r="I87" i="1"/>
  <c r="H87" i="1"/>
  <c r="G86" i="1"/>
  <c r="K86" i="1"/>
  <c r="J86" i="1"/>
  <c r="F86" i="1"/>
  <c r="I86" i="1"/>
  <c r="H86" i="1"/>
  <c r="G82" i="1"/>
  <c r="K82" i="1"/>
  <c r="J82" i="1"/>
  <c r="F82" i="1"/>
  <c r="I82" i="1"/>
  <c r="H82" i="1"/>
  <c r="G81" i="1"/>
  <c r="K81" i="1"/>
  <c r="J81" i="1"/>
  <c r="F81" i="1"/>
  <c r="I81" i="1"/>
  <c r="H81" i="1"/>
  <c r="G80" i="1"/>
  <c r="K80" i="1"/>
  <c r="J80" i="1"/>
  <c r="F80" i="1"/>
  <c r="I80" i="1"/>
  <c r="H80" i="1"/>
  <c r="G79" i="1"/>
  <c r="K79" i="1"/>
  <c r="J79" i="1"/>
  <c r="F79" i="1"/>
  <c r="I79" i="1"/>
  <c r="H79" i="1"/>
  <c r="G78" i="1"/>
  <c r="K78" i="1"/>
  <c r="J78" i="1"/>
  <c r="F78" i="1"/>
  <c r="I78" i="1"/>
  <c r="H78" i="1"/>
  <c r="G77" i="1"/>
  <c r="K77" i="1"/>
  <c r="J77" i="1"/>
  <c r="F77" i="1"/>
  <c r="I77" i="1"/>
  <c r="H77" i="1"/>
  <c r="G76" i="1"/>
  <c r="K76" i="1"/>
  <c r="J76" i="1"/>
  <c r="F76" i="1"/>
  <c r="I76" i="1"/>
  <c r="H76" i="1"/>
  <c r="G75" i="1"/>
  <c r="K75" i="1"/>
  <c r="J75" i="1"/>
  <c r="F75" i="1"/>
  <c r="I75" i="1"/>
  <c r="H75" i="1"/>
  <c r="G73" i="1"/>
  <c r="K73" i="1"/>
  <c r="J73" i="1"/>
  <c r="F73" i="1"/>
  <c r="I73" i="1"/>
  <c r="H73" i="1"/>
  <c r="G72" i="1"/>
  <c r="K72" i="1"/>
  <c r="J72" i="1"/>
  <c r="F72" i="1"/>
  <c r="I72" i="1"/>
  <c r="H72" i="1"/>
  <c r="G71" i="1"/>
  <c r="K71" i="1"/>
  <c r="J71" i="1"/>
  <c r="F71" i="1"/>
  <c r="I71" i="1"/>
  <c r="H71" i="1"/>
  <c r="G70" i="1"/>
  <c r="K70" i="1"/>
  <c r="J70" i="1"/>
  <c r="F70" i="1"/>
  <c r="I70" i="1"/>
  <c r="H70" i="1"/>
  <c r="G69" i="1"/>
  <c r="K69" i="1"/>
  <c r="J69" i="1"/>
  <c r="F69" i="1"/>
  <c r="I69" i="1"/>
  <c r="H69" i="1"/>
  <c r="G67" i="1"/>
  <c r="K67" i="1"/>
  <c r="J67" i="1"/>
  <c r="F67" i="1"/>
  <c r="I67" i="1"/>
  <c r="H67" i="1"/>
  <c r="G66" i="1"/>
  <c r="K66" i="1"/>
  <c r="J66" i="1"/>
  <c r="F66" i="1"/>
  <c r="I66" i="1"/>
  <c r="H66" i="1"/>
  <c r="G65" i="1"/>
  <c r="K65" i="1"/>
  <c r="J65" i="1"/>
  <c r="F65" i="1"/>
  <c r="I65" i="1"/>
  <c r="H65" i="1"/>
  <c r="G64" i="1"/>
  <c r="K64" i="1"/>
  <c r="J64" i="1"/>
  <c r="F64" i="1"/>
  <c r="I64" i="1"/>
  <c r="H64" i="1"/>
  <c r="G63" i="1"/>
  <c r="K63" i="1"/>
  <c r="J63" i="1"/>
  <c r="F63" i="1"/>
  <c r="I63" i="1"/>
  <c r="H63" i="1"/>
  <c r="G62" i="1"/>
  <c r="K62" i="1"/>
  <c r="J62" i="1"/>
  <c r="F62" i="1"/>
  <c r="I62" i="1"/>
  <c r="H62" i="1"/>
  <c r="G61" i="1"/>
  <c r="K61" i="1"/>
  <c r="J61" i="1"/>
  <c r="F61" i="1"/>
  <c r="I61" i="1"/>
  <c r="H61" i="1"/>
  <c r="G60" i="1"/>
  <c r="K60" i="1"/>
  <c r="J60" i="1"/>
  <c r="F60" i="1"/>
  <c r="I60" i="1"/>
  <c r="H60" i="1"/>
  <c r="G59" i="1"/>
  <c r="K59" i="1"/>
  <c r="J59" i="1"/>
  <c r="F59" i="1"/>
  <c r="I59" i="1"/>
  <c r="H59" i="1"/>
  <c r="G57" i="1"/>
  <c r="K57" i="1"/>
  <c r="J57" i="1"/>
  <c r="F57" i="1"/>
  <c r="I57" i="1"/>
  <c r="H57" i="1"/>
  <c r="G56" i="1"/>
  <c r="K56" i="1"/>
  <c r="J56" i="1"/>
  <c r="F56" i="1"/>
  <c r="I56" i="1"/>
  <c r="H56" i="1"/>
  <c r="G55" i="1"/>
  <c r="K55" i="1"/>
  <c r="J55" i="1"/>
  <c r="F55" i="1"/>
  <c r="I55" i="1"/>
  <c r="H55" i="1"/>
  <c r="G54" i="1"/>
  <c r="K54" i="1"/>
  <c r="J54" i="1"/>
  <c r="F54" i="1"/>
  <c r="I54" i="1"/>
  <c r="H54" i="1"/>
  <c r="G53" i="1"/>
  <c r="K53" i="1"/>
  <c r="J53" i="1"/>
  <c r="F53" i="1"/>
  <c r="I53" i="1"/>
  <c r="H53" i="1"/>
  <c r="G52" i="1"/>
  <c r="K52" i="1"/>
  <c r="J52" i="1"/>
  <c r="F52" i="1"/>
  <c r="I52" i="1"/>
  <c r="H52" i="1"/>
  <c r="G51" i="1"/>
  <c r="K51" i="1"/>
  <c r="J51" i="1"/>
  <c r="F51" i="1"/>
  <c r="I51" i="1"/>
  <c r="H51" i="1"/>
  <c r="G50" i="1"/>
  <c r="K50" i="1"/>
  <c r="J50" i="1"/>
  <c r="F50" i="1"/>
  <c r="I50" i="1"/>
  <c r="H50" i="1"/>
  <c r="G49" i="1"/>
  <c r="K49" i="1"/>
  <c r="J49" i="1"/>
  <c r="F49" i="1"/>
  <c r="I49" i="1"/>
  <c r="H49" i="1"/>
  <c r="G48" i="1"/>
  <c r="K48" i="1"/>
  <c r="J48" i="1"/>
  <c r="F48" i="1"/>
  <c r="I48" i="1"/>
  <c r="H48" i="1"/>
  <c r="G47" i="1"/>
  <c r="K47" i="1"/>
  <c r="J47" i="1"/>
  <c r="F47" i="1"/>
  <c r="I47" i="1"/>
  <c r="H47" i="1"/>
  <c r="G46" i="1"/>
  <c r="K46" i="1"/>
  <c r="J46" i="1"/>
  <c r="F46" i="1"/>
  <c r="I46" i="1"/>
  <c r="H46" i="1"/>
  <c r="G45" i="1"/>
  <c r="K45" i="1"/>
  <c r="J45" i="1"/>
  <c r="F45" i="1"/>
  <c r="I45" i="1"/>
  <c r="H45" i="1"/>
  <c r="G44" i="1"/>
  <c r="K44" i="1"/>
  <c r="J44" i="1"/>
  <c r="F44" i="1"/>
  <c r="I44" i="1"/>
  <c r="H44" i="1"/>
  <c r="G43" i="1"/>
  <c r="K43" i="1"/>
  <c r="J43" i="1"/>
  <c r="F43" i="1"/>
  <c r="I43" i="1"/>
  <c r="H43" i="1"/>
  <c r="G42" i="1"/>
  <c r="K42" i="1"/>
  <c r="J42" i="1"/>
  <c r="F42" i="1"/>
  <c r="I42" i="1"/>
  <c r="H42" i="1"/>
  <c r="G41" i="1"/>
  <c r="K41" i="1"/>
  <c r="J41" i="1"/>
  <c r="F41" i="1"/>
  <c r="I41" i="1"/>
  <c r="H41" i="1"/>
  <c r="G40" i="1"/>
  <c r="K40" i="1"/>
  <c r="J40" i="1"/>
  <c r="F40" i="1"/>
  <c r="I40" i="1"/>
  <c r="H40" i="1"/>
  <c r="G39" i="1"/>
  <c r="K39" i="1"/>
  <c r="J39" i="1"/>
  <c r="F39" i="1"/>
  <c r="I39" i="1"/>
  <c r="H39" i="1"/>
  <c r="G37" i="1"/>
  <c r="K37" i="1"/>
  <c r="J37" i="1"/>
  <c r="F37" i="1"/>
  <c r="I37" i="1"/>
  <c r="H37" i="1"/>
  <c r="G36" i="1"/>
  <c r="K36" i="1"/>
  <c r="J36" i="1"/>
  <c r="F36" i="1"/>
  <c r="I36" i="1"/>
  <c r="H36" i="1"/>
  <c r="G35" i="1"/>
  <c r="K35" i="1"/>
  <c r="J35" i="1"/>
  <c r="F35" i="1"/>
  <c r="I35" i="1"/>
  <c r="H35" i="1"/>
  <c r="G34" i="1"/>
  <c r="K34" i="1"/>
  <c r="J34" i="1"/>
  <c r="F34" i="1"/>
  <c r="I34" i="1"/>
  <c r="H34" i="1"/>
  <c r="G33" i="1"/>
  <c r="K33" i="1"/>
  <c r="J33" i="1"/>
  <c r="F33" i="1"/>
  <c r="I33" i="1"/>
  <c r="H33" i="1"/>
  <c r="G32" i="1"/>
  <c r="K32" i="1"/>
  <c r="J32" i="1"/>
  <c r="F32" i="1"/>
  <c r="I32" i="1"/>
  <c r="H32" i="1"/>
  <c r="G31" i="1"/>
  <c r="K31" i="1"/>
  <c r="J31" i="1"/>
  <c r="F31" i="1"/>
  <c r="I31" i="1"/>
  <c r="H31" i="1"/>
  <c r="G30" i="1"/>
  <c r="K30" i="1"/>
  <c r="J30" i="1"/>
  <c r="F30" i="1"/>
  <c r="I30" i="1"/>
  <c r="H30" i="1"/>
  <c r="G29" i="1"/>
  <c r="K29" i="1"/>
  <c r="J29" i="1"/>
  <c r="F29" i="1"/>
  <c r="I29" i="1"/>
  <c r="H29" i="1"/>
  <c r="G28" i="1"/>
  <c r="K28" i="1"/>
  <c r="J28" i="1"/>
  <c r="F28" i="1"/>
  <c r="I28" i="1"/>
  <c r="H28" i="1"/>
  <c r="G27" i="1"/>
  <c r="K27" i="1"/>
  <c r="J27" i="1"/>
  <c r="F27" i="1"/>
  <c r="I27" i="1"/>
  <c r="H27" i="1"/>
  <c r="G25" i="1"/>
  <c r="K25" i="1"/>
  <c r="J25" i="1"/>
  <c r="F25" i="1"/>
  <c r="I25" i="1"/>
  <c r="H25" i="1"/>
  <c r="G24" i="1"/>
  <c r="K24" i="1"/>
  <c r="J24" i="1"/>
  <c r="F24" i="1"/>
  <c r="I24" i="1"/>
  <c r="H24" i="1"/>
  <c r="G23" i="1"/>
  <c r="K23" i="1"/>
  <c r="J23" i="1"/>
  <c r="F23" i="1"/>
  <c r="I23" i="1"/>
  <c r="H23" i="1"/>
  <c r="G22" i="1"/>
  <c r="K22" i="1"/>
  <c r="J22" i="1"/>
  <c r="F22" i="1"/>
  <c r="I22" i="1"/>
  <c r="H22" i="1"/>
  <c r="G21" i="1"/>
  <c r="K21" i="1"/>
  <c r="J21" i="1"/>
  <c r="F21" i="1"/>
  <c r="I21" i="1"/>
  <c r="H21" i="1"/>
  <c r="G20" i="1"/>
  <c r="K20" i="1"/>
  <c r="J20" i="1"/>
  <c r="F20" i="1"/>
  <c r="I20" i="1"/>
  <c r="H20" i="1"/>
  <c r="G19" i="1"/>
  <c r="K19" i="1"/>
  <c r="J19" i="1"/>
  <c r="F19" i="1"/>
  <c r="I19" i="1"/>
  <c r="H19" i="1"/>
  <c r="G18" i="1"/>
  <c r="K18" i="1"/>
  <c r="J18" i="1"/>
  <c r="F18" i="1"/>
  <c r="I18" i="1"/>
  <c r="H18" i="1"/>
  <c r="G17" i="1"/>
  <c r="K17" i="1"/>
  <c r="J17" i="1"/>
  <c r="F17" i="1"/>
  <c r="I17" i="1"/>
  <c r="H17" i="1"/>
  <c r="G16" i="1"/>
  <c r="K16" i="1"/>
  <c r="J16" i="1"/>
  <c r="F16" i="1"/>
  <c r="I16" i="1"/>
  <c r="H16" i="1"/>
  <c r="G15" i="1"/>
  <c r="K15" i="1"/>
  <c r="J15" i="1"/>
  <c r="F15" i="1"/>
  <c r="I15" i="1"/>
  <c r="H15" i="1"/>
  <c r="G14" i="1"/>
  <c r="K14" i="1"/>
  <c r="J14" i="1"/>
  <c r="F14" i="1"/>
  <c r="I14" i="1"/>
  <c r="H14" i="1"/>
  <c r="G13" i="1"/>
  <c r="K13" i="1"/>
  <c r="J13" i="1"/>
  <c r="F13" i="1"/>
  <c r="I13" i="1"/>
  <c r="H13" i="1"/>
  <c r="G12" i="1"/>
  <c r="K12" i="1"/>
  <c r="J12" i="1"/>
  <c r="F12" i="1"/>
  <c r="I12" i="1"/>
  <c r="H12" i="1"/>
</calcChain>
</file>

<file path=xl/sharedStrings.xml><?xml version="1.0" encoding="utf-8"?>
<sst xmlns="http://schemas.openxmlformats.org/spreadsheetml/2006/main" count="151" uniqueCount="118">
  <si>
    <t>This means DVB-S2</t>
  </si>
  <si>
    <t>This means DVB-S2X</t>
  </si>
  <si>
    <t>This means you can change the value</t>
  </si>
  <si>
    <t>If using a fixed bit rate per operator:</t>
  </si>
  <si>
    <t>Hz</t>
  </si>
  <si>
    <t>If using a fixed number of operator:</t>
  </si>
  <si>
    <t>operators</t>
  </si>
  <si>
    <t>Symbol Rate</t>
  </si>
  <si>
    <t>baud</t>
  </si>
  <si>
    <t>Number of Users</t>
  </si>
  <si>
    <t>Bits Available to</t>
  </si>
  <si>
    <t>Modulation</t>
  </si>
  <si>
    <t>BCH t-error</t>
  </si>
  <si>
    <t>Bit Rate without</t>
  </si>
  <si>
    <t>Bit Rate with</t>
  </si>
  <si>
    <t>at Fixed Bit Rate</t>
  </si>
  <si>
    <t>Fixed Number of</t>
  </si>
  <si>
    <t>Long FECFRAME</t>
  </si>
  <si>
    <t>Order is</t>
  </si>
  <si>
    <t>correction</t>
  </si>
  <si>
    <t>pilots is</t>
  </si>
  <si>
    <t>without pilots</t>
  </si>
  <si>
    <t>Users without pilots</t>
  </si>
  <si>
    <t>with pilots</t>
  </si>
  <si>
    <t>Users with pilots</t>
  </si>
  <si>
    <t>QPSK code rate 1/4</t>
  </si>
  <si>
    <t>QPSK code rate 1/3</t>
  </si>
  <si>
    <t>QPSK code rate 2/5</t>
  </si>
  <si>
    <t>QPSK code rate 1/2</t>
  </si>
  <si>
    <t>QPSK code rate 3/5</t>
  </si>
  <si>
    <t>QPSK code rate 2/3</t>
  </si>
  <si>
    <t>QPSK code rate 3/4</t>
  </si>
  <si>
    <t>QPSK code rate 4/5</t>
  </si>
  <si>
    <t>QPSK code rate 5/6</t>
  </si>
  <si>
    <t>QPSK code rate 8/9</t>
  </si>
  <si>
    <t>QPSK code rate 9/10</t>
  </si>
  <si>
    <t>QPSK code rate 13/25</t>
  </si>
  <si>
    <t>QPSK code rate 9/20</t>
  </si>
  <si>
    <t>QPSK code rate 11/20</t>
  </si>
  <si>
    <t>8PSK code rate 3/5</t>
  </si>
  <si>
    <t>8PSK code rate 2/3</t>
  </si>
  <si>
    <t>8PSK code rate 3/4</t>
  </si>
  <si>
    <t>8PSK code rate 5/6</t>
  </si>
  <si>
    <t>8PSK code rate 8/9</t>
  </si>
  <si>
    <t>8PSK code rate 9/10</t>
  </si>
  <si>
    <t>8PSK code rate 23/36</t>
  </si>
  <si>
    <t>8PSK code rate 25/36</t>
  </si>
  <si>
    <t>8PSK code rate 13/18</t>
  </si>
  <si>
    <t>8APSK-L code rate 5/9</t>
  </si>
  <si>
    <t>8APSK-L code rate 26/45</t>
  </si>
  <si>
    <t>16APSK code rate 2/3</t>
  </si>
  <si>
    <t>16APSK code rate 3/4</t>
  </si>
  <si>
    <t>16APSK code rate 4/5</t>
  </si>
  <si>
    <t>16APSK code rate 5/6</t>
  </si>
  <si>
    <t>16APSK  code rate 8/9</t>
  </si>
  <si>
    <t>16APSK code rate 9/10</t>
  </si>
  <si>
    <t>16APSK-L code rate 26/45</t>
  </si>
  <si>
    <t>16APSK-L code rate 3/5</t>
  </si>
  <si>
    <t>16APSK-L code rate 28/45</t>
  </si>
  <si>
    <t>16APSK-L code rate 23/36</t>
  </si>
  <si>
    <t>16APSK-L code rate 25/36</t>
  </si>
  <si>
    <t>16APSK-L code rate 13/18</t>
  </si>
  <si>
    <t>16APSK-L code rate 7/9</t>
  </si>
  <si>
    <t>16APSK-L code rate 77/90</t>
  </si>
  <si>
    <t>16APSK-Lcode rate  5/9</t>
  </si>
  <si>
    <t>16APSK-L code rate 8/15</t>
  </si>
  <si>
    <t>16APSK-L code rate 1/2</t>
  </si>
  <si>
    <t>16APSK-L code rate 2/3</t>
  </si>
  <si>
    <t>32APSK code rate 3/4</t>
  </si>
  <si>
    <t>32APSK code rate 4/5</t>
  </si>
  <si>
    <t>32APSK code rate 5/6</t>
  </si>
  <si>
    <t>32APSK code rate 8/9</t>
  </si>
  <si>
    <t>32APSK code rate 9/10</t>
  </si>
  <si>
    <t>32APSK-L code rate 32/45</t>
  </si>
  <si>
    <t>32APSK-L code rate 11/15</t>
  </si>
  <si>
    <t>32APSK-L code rate 7/9</t>
  </si>
  <si>
    <t>32APSK-L code rate 2/3</t>
  </si>
  <si>
    <t>64APSK code rate 11/15</t>
  </si>
  <si>
    <t>64APSK code rate 7/9</t>
  </si>
  <si>
    <t>64APSK code rate 4/5</t>
  </si>
  <si>
    <t>64APSK code rate 5/6</t>
  </si>
  <si>
    <t>64APSK-L code rate 32/45</t>
  </si>
  <si>
    <t>128APSK code rate 3/4</t>
  </si>
  <si>
    <t>128APSK code rate 7/9</t>
  </si>
  <si>
    <t>256APSK code rate 32/45</t>
  </si>
  <si>
    <t>256APSK code rate 3/4</t>
  </si>
  <si>
    <t>256APSK-L code rate 29/45</t>
  </si>
  <si>
    <t>256APSK-L code rate 2/3</t>
  </si>
  <si>
    <t>256APSK-L code rate 31/45</t>
  </si>
  <si>
    <t>256APSK-L code rate 11/15</t>
  </si>
  <si>
    <t>Short FECFRAME</t>
  </si>
  <si>
    <t>QPSK code rate 11/45</t>
  </si>
  <si>
    <t>QPSK code rate 4/15</t>
  </si>
  <si>
    <t>QPSK code rate 14/45</t>
  </si>
  <si>
    <t>QPSK code rate 7/15</t>
  </si>
  <si>
    <t>QPSK code rate 8/15</t>
  </si>
  <si>
    <t>QPSK code rate 32/45</t>
  </si>
  <si>
    <t>8PSK code rate 7/15</t>
  </si>
  <si>
    <t>8PSK code rate 8/15</t>
  </si>
  <si>
    <t>8PSK code rate 26/45</t>
  </si>
  <si>
    <t>8PSK code rate 32/45</t>
  </si>
  <si>
    <t>16APSK code rate 8/9</t>
  </si>
  <si>
    <t>16APSK code rate 7/15</t>
  </si>
  <si>
    <t>16APSK code rate 8/15</t>
  </si>
  <si>
    <t>16APSK code rate 26/45</t>
  </si>
  <si>
    <t>16APSK code rate 3/5</t>
  </si>
  <si>
    <t>16APSK code rate 32/45</t>
  </si>
  <si>
    <t>32APSK code rate 2/3</t>
  </si>
  <si>
    <t>32APSK code rate 32/45</t>
  </si>
  <si>
    <t>VL-SNR</t>
  </si>
  <si>
    <t>QPSK code rate 2/9</t>
  </si>
  <si>
    <t>Medium FECFRAME</t>
  </si>
  <si>
    <t>BPSK code rate 1/5</t>
  </si>
  <si>
    <t>BPSK code rate 11/45</t>
  </si>
  <si>
    <t>BPSK code rate 1/3</t>
  </si>
  <si>
    <t>BPSK code rate 4/15</t>
  </si>
  <si>
    <t>BPSK-Spread2 code rate 1/5</t>
  </si>
  <si>
    <t>BPSK-Spread2 code rate 11/45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</si>
</sst>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0EC"/>
      </patternFill>
    </fill>
    <fill>
      <patternFill patternType="solid">
        <fgColor rgb="FFE6E0EC"/>
        <bgColor rgb="FFCFE7F5"/>
      </patternFill>
    </fill>
    <fill>
      <patternFill patternType="solid">
        <fgColor rgb="FFEBF1DE"/>
        <bgColor rgb="FFE6E0E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0" borderId="0" xfId="0" applyFont="1"/>
    <xf numFmtId="0" fontId="1" fillId="0" borderId="0" xfId="0" applyFont="1"/>
    <xf numFmtId="164" fontId="0" fillId="0" borderId="0" xfId="0" applyNumberFormat="1"/>
    <xf numFmtId="4" fontId="0" fillId="0" borderId="0" xfId="0" applyNumberFormat="1" applyFont="1"/>
    <xf numFmtId="3" fontId="0" fillId="0" borderId="0" xfId="0" applyNumberFormat="1"/>
    <xf numFmtId="16" fontId="0" fillId="2" borderId="0" xfId="0" applyNumberFormat="1" applyFont="1" applyFill="1"/>
    <xf numFmtId="13" fontId="0" fillId="0" borderId="0" xfId="0" applyNumberFormat="1"/>
    <xf numFmtId="4" fontId="0" fillId="0" borderId="0" xfId="0" applyNumberFormat="1"/>
    <xf numFmtId="1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topLeftCell="A9" workbookViewId="0">
      <selection activeCell="E9" sqref="E9"/>
    </sheetView>
  </sheetViews>
  <sheetFormatPr baseColWidth="10" defaultColWidth="8.83203125" defaultRowHeight="15" x14ac:dyDescent="0"/>
  <cols>
    <col min="1" max="1" width="22" customWidth="1"/>
    <col min="5" max="5" width="15" customWidth="1"/>
    <col min="6" max="6" width="13.83203125" customWidth="1"/>
    <col min="7" max="7" width="13.5" customWidth="1"/>
  </cols>
  <sheetData>
    <row r="1" spans="1:11">
      <c r="A1" s="1" t="s">
        <v>0</v>
      </c>
    </row>
    <row r="2" spans="1:11">
      <c r="A2" s="2" t="s">
        <v>1</v>
      </c>
    </row>
    <row r="3" spans="1:11">
      <c r="A3" s="3" t="s">
        <v>2</v>
      </c>
    </row>
    <row r="5" spans="1:11">
      <c r="A5" s="4" t="s">
        <v>3</v>
      </c>
      <c r="B5" s="3">
        <v>5000</v>
      </c>
      <c r="C5" s="4" t="s">
        <v>4</v>
      </c>
    </row>
    <row r="6" spans="1:11">
      <c r="A6" s="4" t="s">
        <v>5</v>
      </c>
      <c r="B6" s="3">
        <v>100</v>
      </c>
      <c r="C6" s="4" t="s">
        <v>6</v>
      </c>
    </row>
    <row r="7" spans="1:11">
      <c r="A7" s="4" t="s">
        <v>7</v>
      </c>
      <c r="B7" s="3">
        <f>8*10^6</f>
        <v>8000000</v>
      </c>
      <c r="C7" s="4" t="s">
        <v>8</v>
      </c>
    </row>
    <row r="9" spans="1:11">
      <c r="H9" s="5" t="s">
        <v>9</v>
      </c>
      <c r="I9" s="5" t="s">
        <v>10</v>
      </c>
      <c r="J9" s="5" t="s">
        <v>9</v>
      </c>
      <c r="K9" s="5" t="s">
        <v>10</v>
      </c>
    </row>
    <row r="10" spans="1:11" s="5" customFormat="1">
      <c r="D10" s="5" t="s">
        <v>11</v>
      </c>
      <c r="E10" s="5" t="s">
        <v>12</v>
      </c>
      <c r="F10" s="5" t="s">
        <v>13</v>
      </c>
      <c r="G10" s="5" t="s">
        <v>14</v>
      </c>
      <c r="H10" s="5" t="s">
        <v>15</v>
      </c>
      <c r="I10" s="5" t="s">
        <v>16</v>
      </c>
      <c r="J10" s="5" t="s">
        <v>15</v>
      </c>
      <c r="K10" s="5" t="s">
        <v>16</v>
      </c>
    </row>
    <row r="11" spans="1:11">
      <c r="A11" s="5" t="s">
        <v>17</v>
      </c>
      <c r="B11" s="5">
        <v>64800</v>
      </c>
      <c r="D11" s="5" t="s">
        <v>18</v>
      </c>
      <c r="E11" s="5" t="s">
        <v>19</v>
      </c>
      <c r="F11" s="5" t="s">
        <v>20</v>
      </c>
      <c r="G11" s="5" t="s">
        <v>20</v>
      </c>
      <c r="H11" s="5" t="s">
        <v>21</v>
      </c>
      <c r="I11" s="5" t="s">
        <v>22</v>
      </c>
      <c r="J11" s="5" t="s">
        <v>23</v>
      </c>
      <c r="K11" s="5" t="s">
        <v>24</v>
      </c>
    </row>
    <row r="12" spans="1:11">
      <c r="A12" s="1" t="s">
        <v>25</v>
      </c>
      <c r="B12" s="6">
        <v>0.25</v>
      </c>
      <c r="C12" s="6"/>
      <c r="D12" s="4">
        <v>2</v>
      </c>
      <c r="E12" s="4">
        <v>12</v>
      </c>
      <c r="F12" s="7">
        <f t="shared" ref="F12:F25" si="0">$B$7/($B$11/D12+90+ROUNDUP(($B$11/D12/90/16-1),0)*0)*($B$11*(B12)-(16*E12)-80)</f>
        <v>3921945.2139119729</v>
      </c>
      <c r="G12" s="7">
        <f t="shared" ref="G12:G25" si="1">$B$7/($B$11/D12+90+ROUNDUP(($B$11/D12/90/16-1),0)*36)*($B$11*(B12)-(16*E12)-80)</f>
        <v>3828616.0687458687</v>
      </c>
      <c r="H12" s="8">
        <f t="shared" ref="H12:H25" si="2">F12/$B$5</f>
        <v>784.38904278239454</v>
      </c>
      <c r="I12" s="8">
        <f t="shared" ref="I12:I25" si="3">F12/$B$6</f>
        <v>39219.452139119727</v>
      </c>
      <c r="J12" s="8">
        <f t="shared" ref="J12:J25" si="4">G12/$B$5</f>
        <v>765.72321374917374</v>
      </c>
      <c r="K12" s="8">
        <f t="shared" ref="K12:K25" si="5">G12/$B$6</f>
        <v>38286.160687458687</v>
      </c>
    </row>
    <row r="13" spans="1:11">
      <c r="A13" s="1" t="s">
        <v>26</v>
      </c>
      <c r="B13" s="6">
        <v>0.33333333333333298</v>
      </c>
      <c r="D13" s="4">
        <v>2</v>
      </c>
      <c r="E13" s="4">
        <v>12</v>
      </c>
      <c r="F13" s="7">
        <f t="shared" si="0"/>
        <v>5251585.1031086436</v>
      </c>
      <c r="G13" s="7">
        <f t="shared" si="1"/>
        <v>5126614.9870800981</v>
      </c>
      <c r="H13" s="8">
        <f t="shared" si="2"/>
        <v>1050.3170206217287</v>
      </c>
      <c r="I13" s="8">
        <f t="shared" si="3"/>
        <v>52515.851031086437</v>
      </c>
      <c r="J13" s="8">
        <f t="shared" si="4"/>
        <v>1025.3229974160197</v>
      </c>
      <c r="K13" s="8">
        <f t="shared" si="5"/>
        <v>51266.149870800982</v>
      </c>
    </row>
    <row r="14" spans="1:11">
      <c r="A14" s="1" t="s">
        <v>27</v>
      </c>
      <c r="B14" s="6">
        <v>0.4</v>
      </c>
      <c r="D14" s="4">
        <v>2</v>
      </c>
      <c r="E14" s="4">
        <v>12</v>
      </c>
      <c r="F14" s="7">
        <f t="shared" si="0"/>
        <v>6315297.0144659895</v>
      </c>
      <c r="G14" s="7">
        <f t="shared" si="1"/>
        <v>6165014.1217474909</v>
      </c>
      <c r="H14" s="8">
        <f t="shared" si="2"/>
        <v>1263.059402893198</v>
      </c>
      <c r="I14" s="8">
        <f t="shared" si="3"/>
        <v>63152.970144659892</v>
      </c>
      <c r="J14" s="8">
        <f t="shared" si="4"/>
        <v>1233.0028243494983</v>
      </c>
      <c r="K14" s="8">
        <f t="shared" si="5"/>
        <v>61650.141217474913</v>
      </c>
    </row>
    <row r="15" spans="1:11">
      <c r="A15" s="1" t="s">
        <v>28</v>
      </c>
      <c r="B15" s="6">
        <v>0.5</v>
      </c>
      <c r="D15" s="4">
        <v>2</v>
      </c>
      <c r="E15" s="4">
        <v>12</v>
      </c>
      <c r="F15" s="7">
        <f t="shared" si="0"/>
        <v>7910864.8815020006</v>
      </c>
      <c r="G15" s="7">
        <f t="shared" si="1"/>
        <v>7722612.8237485727</v>
      </c>
      <c r="H15" s="8">
        <f t="shared" si="2"/>
        <v>1582.1729763004</v>
      </c>
      <c r="I15" s="8">
        <f t="shared" si="3"/>
        <v>79108.648815020002</v>
      </c>
      <c r="J15" s="8">
        <f t="shared" si="4"/>
        <v>1544.5225647497145</v>
      </c>
      <c r="K15" s="8">
        <f t="shared" si="5"/>
        <v>77226.128237485726</v>
      </c>
    </row>
    <row r="16" spans="1:11">
      <c r="A16" s="1" t="s">
        <v>29</v>
      </c>
      <c r="B16" s="6">
        <v>0.6</v>
      </c>
      <c r="D16" s="4">
        <v>2</v>
      </c>
      <c r="E16" s="4">
        <v>12</v>
      </c>
      <c r="F16" s="7">
        <f t="shared" si="0"/>
        <v>9506432.7485380117</v>
      </c>
      <c r="G16" s="7">
        <f t="shared" si="1"/>
        <v>9280211.5257496554</v>
      </c>
      <c r="H16" s="8">
        <f t="shared" si="2"/>
        <v>1901.2865497076023</v>
      </c>
      <c r="I16" s="8">
        <f t="shared" si="3"/>
        <v>95064.327485380112</v>
      </c>
      <c r="J16" s="8">
        <f t="shared" si="4"/>
        <v>1856.0423051499311</v>
      </c>
      <c r="K16" s="8">
        <f t="shared" si="5"/>
        <v>92802.115257496553</v>
      </c>
    </row>
    <row r="17" spans="1:11">
      <c r="A17" s="1" t="s">
        <v>30</v>
      </c>
      <c r="B17" s="6">
        <v>0.66666666666666696</v>
      </c>
      <c r="D17" s="4">
        <v>2</v>
      </c>
      <c r="E17" s="4">
        <v>10</v>
      </c>
      <c r="F17" s="7">
        <f t="shared" si="0"/>
        <v>10578024.007386895</v>
      </c>
      <c r="G17" s="7">
        <f t="shared" si="1"/>
        <v>10326302.505859029</v>
      </c>
      <c r="H17" s="8">
        <f t="shared" si="2"/>
        <v>2115.6048014773792</v>
      </c>
      <c r="I17" s="8">
        <f t="shared" si="3"/>
        <v>105780.24007386895</v>
      </c>
      <c r="J17" s="8">
        <f t="shared" si="4"/>
        <v>2065.2605011718056</v>
      </c>
      <c r="K17" s="8">
        <f t="shared" si="5"/>
        <v>103263.02505859028</v>
      </c>
    </row>
    <row r="18" spans="1:11">
      <c r="A18" s="1" t="s">
        <v>31</v>
      </c>
      <c r="B18" s="6">
        <v>0.75</v>
      </c>
      <c r="D18" s="4">
        <v>2</v>
      </c>
      <c r="E18" s="4">
        <v>12</v>
      </c>
      <c r="F18" s="7">
        <f t="shared" si="0"/>
        <v>11899784.549092028</v>
      </c>
      <c r="G18" s="7">
        <f t="shared" si="1"/>
        <v>11616609.578751277</v>
      </c>
      <c r="H18" s="8">
        <f t="shared" si="2"/>
        <v>2379.9569098184056</v>
      </c>
      <c r="I18" s="8">
        <f t="shared" si="3"/>
        <v>118997.84549092028</v>
      </c>
      <c r="J18" s="8">
        <f t="shared" si="4"/>
        <v>2323.3219157502554</v>
      </c>
      <c r="K18" s="8">
        <f t="shared" si="5"/>
        <v>116166.09578751278</v>
      </c>
    </row>
    <row r="19" spans="1:11">
      <c r="A19" s="1" t="s">
        <v>32</v>
      </c>
      <c r="B19" s="6">
        <v>0.8</v>
      </c>
      <c r="D19" s="4">
        <v>2</v>
      </c>
      <c r="E19" s="4">
        <v>12</v>
      </c>
      <c r="F19" s="7">
        <f t="shared" si="0"/>
        <v>12697568.482610034</v>
      </c>
      <c r="G19" s="7">
        <f t="shared" si="1"/>
        <v>12395408.929751817</v>
      </c>
      <c r="H19" s="8">
        <f t="shared" si="2"/>
        <v>2539.5136965220067</v>
      </c>
      <c r="I19" s="8">
        <f t="shared" si="3"/>
        <v>126975.68482610033</v>
      </c>
      <c r="J19" s="8">
        <f t="shared" si="4"/>
        <v>2479.0817859503636</v>
      </c>
      <c r="K19" s="8">
        <f t="shared" si="5"/>
        <v>123954.08929751818</v>
      </c>
    </row>
    <row r="20" spans="1:11">
      <c r="A20" s="1" t="s">
        <v>33</v>
      </c>
      <c r="B20" s="6">
        <v>0.83333333333333304</v>
      </c>
      <c r="D20" s="4">
        <v>2</v>
      </c>
      <c r="E20" s="4">
        <v>10</v>
      </c>
      <c r="F20" s="7">
        <f t="shared" si="0"/>
        <v>13237303.785780234</v>
      </c>
      <c r="G20" s="7">
        <f t="shared" si="1"/>
        <v>12922300.342527486</v>
      </c>
      <c r="H20" s="8">
        <f t="shared" si="2"/>
        <v>2647.4607571560468</v>
      </c>
      <c r="I20" s="8">
        <f t="shared" si="3"/>
        <v>132373.03785780235</v>
      </c>
      <c r="J20" s="8">
        <f t="shared" si="4"/>
        <v>2584.4600685054975</v>
      </c>
      <c r="K20" s="8">
        <f t="shared" si="5"/>
        <v>129223.00342527486</v>
      </c>
    </row>
    <row r="21" spans="1:11">
      <c r="A21" s="1" t="s">
        <v>34</v>
      </c>
      <c r="B21" s="6">
        <v>0.88888888888888895</v>
      </c>
      <c r="D21" s="4">
        <v>2</v>
      </c>
      <c r="E21" s="4">
        <v>8</v>
      </c>
      <c r="F21" s="7">
        <f t="shared" si="0"/>
        <v>14131609.726069562</v>
      </c>
      <c r="G21" s="7">
        <f t="shared" si="1"/>
        <v>13795324.800192298</v>
      </c>
      <c r="H21" s="8">
        <f t="shared" si="2"/>
        <v>2826.3219452139124</v>
      </c>
      <c r="I21" s="8">
        <f t="shared" si="3"/>
        <v>141316.09726069562</v>
      </c>
      <c r="J21" s="8">
        <f t="shared" si="4"/>
        <v>2759.0649600384595</v>
      </c>
      <c r="K21" s="8">
        <f t="shared" si="5"/>
        <v>137953.24800192297</v>
      </c>
    </row>
    <row r="22" spans="1:11">
      <c r="A22" s="1" t="s">
        <v>35</v>
      </c>
      <c r="B22" s="6">
        <v>0.9</v>
      </c>
      <c r="D22" s="4">
        <v>2</v>
      </c>
      <c r="E22" s="4">
        <v>8</v>
      </c>
      <c r="F22" s="7">
        <f t="shared" si="0"/>
        <v>14308895.044629117</v>
      </c>
      <c r="G22" s="7">
        <f t="shared" si="1"/>
        <v>13968391.322636861</v>
      </c>
      <c r="H22" s="8">
        <f t="shared" si="2"/>
        <v>2861.7790089258233</v>
      </c>
      <c r="I22" s="8">
        <f t="shared" si="3"/>
        <v>143088.95044629119</v>
      </c>
      <c r="J22" s="8">
        <f t="shared" si="4"/>
        <v>2793.6782645273724</v>
      </c>
      <c r="K22" s="8">
        <f t="shared" si="5"/>
        <v>139683.9132263686</v>
      </c>
    </row>
    <row r="23" spans="1:11">
      <c r="A23" s="2" t="s">
        <v>36</v>
      </c>
      <c r="B23" s="6">
        <v>0.28888888888888897</v>
      </c>
      <c r="D23" s="4">
        <v>2</v>
      </c>
      <c r="E23" s="4">
        <v>12</v>
      </c>
      <c r="F23" s="7">
        <f t="shared" si="0"/>
        <v>4542443.8288704231</v>
      </c>
      <c r="G23" s="7">
        <f t="shared" si="1"/>
        <v>4434348.8973018462</v>
      </c>
      <c r="H23" s="8">
        <f t="shared" si="2"/>
        <v>908.48876577408464</v>
      </c>
      <c r="I23" s="8">
        <f t="shared" si="3"/>
        <v>45424.43828870423</v>
      </c>
      <c r="J23" s="8">
        <f t="shared" si="4"/>
        <v>886.86977946036927</v>
      </c>
      <c r="K23" s="8">
        <f t="shared" si="5"/>
        <v>44343.488973018459</v>
      </c>
    </row>
    <row r="24" spans="1:11">
      <c r="A24" s="2" t="s">
        <v>37</v>
      </c>
      <c r="B24" s="6">
        <v>0.45</v>
      </c>
      <c r="D24" s="4">
        <v>2</v>
      </c>
      <c r="E24" s="4">
        <v>12</v>
      </c>
      <c r="F24" s="7">
        <f t="shared" si="0"/>
        <v>7113080.9479839951</v>
      </c>
      <c r="G24" s="7">
        <f t="shared" si="1"/>
        <v>6943813.4727480318</v>
      </c>
      <c r="H24" s="8">
        <f t="shared" si="2"/>
        <v>1422.6161895967989</v>
      </c>
      <c r="I24" s="8">
        <f t="shared" si="3"/>
        <v>71130.809479839954</v>
      </c>
      <c r="J24" s="8">
        <f t="shared" si="4"/>
        <v>1388.7626945496063</v>
      </c>
      <c r="K24" s="8">
        <f t="shared" si="5"/>
        <v>69438.134727480312</v>
      </c>
    </row>
    <row r="25" spans="1:11">
      <c r="A25" s="2" t="s">
        <v>38</v>
      </c>
      <c r="B25" s="6">
        <v>0.55000000000000004</v>
      </c>
      <c r="D25" s="4">
        <v>2</v>
      </c>
      <c r="E25" s="4">
        <v>12</v>
      </c>
      <c r="F25" s="7">
        <f t="shared" si="0"/>
        <v>8708648.8150200062</v>
      </c>
      <c r="G25" s="7">
        <f t="shared" si="1"/>
        <v>8501412.1747491136</v>
      </c>
      <c r="H25" s="8">
        <f t="shared" si="2"/>
        <v>1741.7297630040011</v>
      </c>
      <c r="I25" s="8">
        <f t="shared" si="3"/>
        <v>87086.488150200064</v>
      </c>
      <c r="J25" s="8">
        <f t="shared" si="4"/>
        <v>1700.2824349498228</v>
      </c>
      <c r="K25" s="8">
        <f t="shared" si="5"/>
        <v>85014.121747491139</v>
      </c>
    </row>
    <row r="26" spans="1:11">
      <c r="B26" s="6"/>
      <c r="E26" s="4"/>
      <c r="F26" s="7"/>
      <c r="G26" s="7"/>
      <c r="H26" s="8"/>
      <c r="I26" s="8"/>
      <c r="J26" s="8"/>
      <c r="K26" s="8"/>
    </row>
    <row r="27" spans="1:11">
      <c r="A27" s="1" t="s">
        <v>39</v>
      </c>
      <c r="B27" s="6">
        <v>0.6</v>
      </c>
      <c r="D27" s="4">
        <v>3</v>
      </c>
      <c r="E27" s="4">
        <v>12</v>
      </c>
      <c r="F27" s="7">
        <f t="shared" ref="F27:F37" si="6">$B$7/($B$11/D27+90+ROUNDUP(($B$11/D27/90/16-1),0)*0)*($B$11*(B27)-(16*E27)-80)</f>
        <v>14239926.233287228</v>
      </c>
      <c r="G27" s="7">
        <f t="shared" ref="G27:G37" si="7">$B$7/($B$11/D27+90+ROUNDUP(($B$11/D27/90/16-1),0)*36)*($B$11*(B27)-(16*E27)-80)</f>
        <v>13916554.023609987</v>
      </c>
      <c r="H27" s="8">
        <f t="shared" ref="H27:H37" si="8">F27/$B$5</f>
        <v>2847.9852466574457</v>
      </c>
      <c r="I27" s="8">
        <f t="shared" ref="I27:I37" si="9">F27/$B$6</f>
        <v>142399.26233287228</v>
      </c>
      <c r="J27" s="8">
        <f t="shared" ref="J27:J37" si="10">G27/$B$5</f>
        <v>2783.3108047219971</v>
      </c>
      <c r="K27" s="8">
        <f t="shared" ref="K27:K37" si="11">G27/$B$6</f>
        <v>139165.54023609986</v>
      </c>
    </row>
    <row r="28" spans="1:11">
      <c r="A28" s="1" t="s">
        <v>40</v>
      </c>
      <c r="B28" s="6">
        <v>0.66666666666666696</v>
      </c>
      <c r="D28" s="4">
        <v>3</v>
      </c>
      <c r="E28" s="4">
        <v>10</v>
      </c>
      <c r="F28" s="7">
        <f t="shared" si="6"/>
        <v>15845089.903181197</v>
      </c>
      <c r="G28" s="7">
        <f t="shared" si="7"/>
        <v>15485266.288186004</v>
      </c>
      <c r="H28" s="8">
        <f t="shared" si="8"/>
        <v>3169.0179806362394</v>
      </c>
      <c r="I28" s="8">
        <f t="shared" si="9"/>
        <v>158450.89903181198</v>
      </c>
      <c r="J28" s="8">
        <f t="shared" si="10"/>
        <v>3097.0532576372007</v>
      </c>
      <c r="K28" s="8">
        <f t="shared" si="11"/>
        <v>154852.66288186004</v>
      </c>
    </row>
    <row r="29" spans="1:11">
      <c r="A29" s="1" t="s">
        <v>41</v>
      </c>
      <c r="B29" s="6">
        <v>0.75</v>
      </c>
      <c r="D29" s="4">
        <v>3</v>
      </c>
      <c r="E29" s="4">
        <v>12</v>
      </c>
      <c r="F29" s="7">
        <f t="shared" si="6"/>
        <v>17824988.473951131</v>
      </c>
      <c r="G29" s="7">
        <f t="shared" si="7"/>
        <v>17420203.658646483</v>
      </c>
      <c r="H29" s="8">
        <f t="shared" si="8"/>
        <v>3564.9976947902264</v>
      </c>
      <c r="I29" s="8">
        <f t="shared" si="9"/>
        <v>178249.8847395113</v>
      </c>
      <c r="J29" s="8">
        <f t="shared" si="10"/>
        <v>3484.0407317292966</v>
      </c>
      <c r="K29" s="8">
        <f t="shared" si="11"/>
        <v>174202.03658646482</v>
      </c>
    </row>
    <row r="30" spans="1:11">
      <c r="A30" s="1" t="s">
        <v>42</v>
      </c>
      <c r="B30" s="6">
        <v>0.83333333333333304</v>
      </c>
      <c r="D30" s="4">
        <v>3</v>
      </c>
      <c r="E30" s="4">
        <v>10</v>
      </c>
      <c r="F30" s="7">
        <f t="shared" si="6"/>
        <v>19828492.392807737</v>
      </c>
      <c r="G30" s="7">
        <f t="shared" si="7"/>
        <v>19378210.327115431</v>
      </c>
      <c r="H30" s="8">
        <f t="shared" si="8"/>
        <v>3965.6984785615473</v>
      </c>
      <c r="I30" s="8">
        <f t="shared" si="9"/>
        <v>198284.92392807736</v>
      </c>
      <c r="J30" s="8">
        <f t="shared" si="10"/>
        <v>3875.6420654230865</v>
      </c>
      <c r="K30" s="8">
        <f t="shared" si="11"/>
        <v>193782.10327115431</v>
      </c>
    </row>
    <row r="31" spans="1:11">
      <c r="A31" s="1" t="s">
        <v>43</v>
      </c>
      <c r="B31" s="6">
        <v>0.88888888888888895</v>
      </c>
      <c r="D31" s="4">
        <v>3</v>
      </c>
      <c r="E31" s="4">
        <v>8</v>
      </c>
      <c r="F31" s="7">
        <f t="shared" si="6"/>
        <v>21168095.896726605</v>
      </c>
      <c r="G31" s="7">
        <f t="shared" si="7"/>
        <v>20687392.989096157</v>
      </c>
      <c r="H31" s="8">
        <f t="shared" si="8"/>
        <v>4233.6191793453208</v>
      </c>
      <c r="I31" s="8">
        <f t="shared" si="9"/>
        <v>211680.95896726605</v>
      </c>
      <c r="J31" s="8">
        <f t="shared" si="10"/>
        <v>4137.4785978192313</v>
      </c>
      <c r="K31" s="8">
        <f t="shared" si="11"/>
        <v>206873.92989096156</v>
      </c>
    </row>
    <row r="32" spans="1:11">
      <c r="A32" s="1" t="s">
        <v>44</v>
      </c>
      <c r="B32" s="6">
        <v>0.9</v>
      </c>
      <c r="D32" s="4">
        <v>3</v>
      </c>
      <c r="E32" s="4">
        <v>8</v>
      </c>
      <c r="F32" s="7">
        <f t="shared" si="6"/>
        <v>21433656.062701706</v>
      </c>
      <c r="G32" s="7">
        <f t="shared" si="7"/>
        <v>20946922.591691449</v>
      </c>
      <c r="H32" s="8">
        <f t="shared" si="8"/>
        <v>4286.7312125403414</v>
      </c>
      <c r="I32" s="8">
        <f t="shared" si="9"/>
        <v>214336.56062701705</v>
      </c>
      <c r="J32" s="8">
        <f t="shared" si="10"/>
        <v>4189.38451833829</v>
      </c>
      <c r="K32" s="8">
        <f t="shared" si="11"/>
        <v>209469.2259169145</v>
      </c>
    </row>
    <row r="33" spans="1:11">
      <c r="A33" s="2" t="s">
        <v>45</v>
      </c>
      <c r="B33" s="6">
        <v>0.63888888888888895</v>
      </c>
      <c r="D33" s="4">
        <v>3</v>
      </c>
      <c r="E33" s="4">
        <v>12</v>
      </c>
      <c r="F33" s="7">
        <f t="shared" si="6"/>
        <v>15169386.814200094</v>
      </c>
      <c r="G33" s="7">
        <f t="shared" si="7"/>
        <v>14824907.632693525</v>
      </c>
      <c r="H33" s="8">
        <f t="shared" si="8"/>
        <v>3033.8773628400186</v>
      </c>
      <c r="I33" s="8">
        <f t="shared" si="9"/>
        <v>151693.86814200095</v>
      </c>
      <c r="J33" s="8">
        <f t="shared" si="10"/>
        <v>2964.9815265387051</v>
      </c>
      <c r="K33" s="8">
        <f t="shared" si="11"/>
        <v>148249.07632693526</v>
      </c>
    </row>
    <row r="34" spans="1:11">
      <c r="A34" s="2" t="s">
        <v>46</v>
      </c>
      <c r="B34" s="6">
        <v>0.69444444444444398</v>
      </c>
      <c r="D34" s="4">
        <v>3</v>
      </c>
      <c r="E34" s="4">
        <v>12</v>
      </c>
      <c r="F34" s="7">
        <f t="shared" si="6"/>
        <v>16497187.6440756</v>
      </c>
      <c r="G34" s="7">
        <f t="shared" si="7"/>
        <v>16122555.645669991</v>
      </c>
      <c r="H34" s="8">
        <f t="shared" si="8"/>
        <v>3299.43752881512</v>
      </c>
      <c r="I34" s="8">
        <f t="shared" si="9"/>
        <v>164971.87644075599</v>
      </c>
      <c r="J34" s="8">
        <f t="shared" si="10"/>
        <v>3224.5111291339981</v>
      </c>
      <c r="K34" s="8">
        <f t="shared" si="11"/>
        <v>161225.55645669991</v>
      </c>
    </row>
    <row r="35" spans="1:11">
      <c r="A35" s="2" t="s">
        <v>47</v>
      </c>
      <c r="B35" s="6">
        <v>0.72222222222222199</v>
      </c>
      <c r="D35" s="4">
        <v>3</v>
      </c>
      <c r="E35" s="4">
        <v>12</v>
      </c>
      <c r="F35" s="7">
        <f t="shared" si="6"/>
        <v>17161088.059013363</v>
      </c>
      <c r="G35" s="7">
        <f t="shared" si="7"/>
        <v>16771379.652158236</v>
      </c>
      <c r="H35" s="8">
        <f t="shared" si="8"/>
        <v>3432.2176118026728</v>
      </c>
      <c r="I35" s="8">
        <f t="shared" si="9"/>
        <v>171610.88059013363</v>
      </c>
      <c r="J35" s="8">
        <f t="shared" si="10"/>
        <v>3354.2759304316473</v>
      </c>
      <c r="K35" s="8">
        <f t="shared" si="11"/>
        <v>167713.79652158235</v>
      </c>
    </row>
    <row r="36" spans="1:11">
      <c r="A36" s="2" t="s">
        <v>48</v>
      </c>
      <c r="B36" s="6">
        <v>0.55555555555555602</v>
      </c>
      <c r="D36" s="4">
        <v>3</v>
      </c>
      <c r="E36" s="4">
        <v>12</v>
      </c>
      <c r="F36" s="7">
        <f t="shared" si="6"/>
        <v>13177685.569386825</v>
      </c>
      <c r="G36" s="7">
        <f t="shared" si="7"/>
        <v>12878435.613228813</v>
      </c>
      <c r="H36" s="8">
        <f t="shared" si="8"/>
        <v>2635.5371138773648</v>
      </c>
      <c r="I36" s="8">
        <f t="shared" si="9"/>
        <v>131776.85569386824</v>
      </c>
      <c r="J36" s="8">
        <f t="shared" si="10"/>
        <v>2575.6871226457624</v>
      </c>
      <c r="K36" s="8">
        <f t="shared" si="11"/>
        <v>128784.35613228813</v>
      </c>
    </row>
    <row r="37" spans="1:11">
      <c r="A37" s="2" t="s">
        <v>49</v>
      </c>
      <c r="B37" s="6">
        <v>0.57777777777777795</v>
      </c>
      <c r="D37" s="4">
        <v>3</v>
      </c>
      <c r="E37" s="4">
        <v>12</v>
      </c>
      <c r="F37" s="7">
        <f t="shared" si="6"/>
        <v>13708805.901337024</v>
      </c>
      <c r="G37" s="7">
        <f t="shared" si="7"/>
        <v>13397494.818419397</v>
      </c>
      <c r="H37" s="8">
        <f t="shared" si="8"/>
        <v>2741.7611802674046</v>
      </c>
      <c r="I37" s="8">
        <f t="shared" si="9"/>
        <v>137088.05901337025</v>
      </c>
      <c r="J37" s="8">
        <f t="shared" si="10"/>
        <v>2679.4989636838795</v>
      </c>
      <c r="K37" s="8">
        <f t="shared" si="11"/>
        <v>133974.94818419396</v>
      </c>
    </row>
    <row r="38" spans="1:11">
      <c r="B38" s="6"/>
      <c r="E38" s="4"/>
      <c r="F38" s="7"/>
      <c r="G38" s="7"/>
      <c r="H38" s="8"/>
      <c r="I38" s="8"/>
      <c r="J38" s="8"/>
      <c r="K38" s="8"/>
    </row>
    <row r="39" spans="1:11">
      <c r="A39" s="1" t="s">
        <v>50</v>
      </c>
      <c r="B39" s="6">
        <v>0.66666666666666696</v>
      </c>
      <c r="D39" s="4">
        <v>4</v>
      </c>
      <c r="E39" s="4">
        <v>10</v>
      </c>
      <c r="F39" s="7">
        <f t="shared" ref="F39:F57" si="12">$B$7/($B$11/D39+90+ROUNDUP(($B$11/D39/90/16-1),0)*0)*($B$11*(B39)-(16*E39)-80)</f>
        <v>21097605.893186014</v>
      </c>
      <c r="G39" s="7">
        <f t="shared" ref="G39:G57" si="13">$B$7/($B$11/D39+90+ROUNDUP(($B$11/D39/90/16-1),0)*36)*($B$11*(B39)-(16*E39)-80)</f>
        <v>20596907.587198861</v>
      </c>
      <c r="H39" s="8">
        <f t="shared" ref="H39:H57" si="14">F39/$B$5</f>
        <v>4219.5211786372029</v>
      </c>
      <c r="I39" s="8">
        <f t="shared" ref="I39:I57" si="15">F39/$B$6</f>
        <v>210976.05893186014</v>
      </c>
      <c r="J39" s="8">
        <f t="shared" ref="J39:J57" si="16">G39/$B$5</f>
        <v>4119.3815174397723</v>
      </c>
      <c r="K39" s="8">
        <f t="shared" ref="K39:K57" si="17">G39/$B$6</f>
        <v>205969.07587198861</v>
      </c>
    </row>
    <row r="40" spans="1:11">
      <c r="A40" s="1" t="s">
        <v>51</v>
      </c>
      <c r="B40" s="6">
        <v>0.75</v>
      </c>
      <c r="D40" s="4">
        <v>4</v>
      </c>
      <c r="E40" s="4">
        <v>12</v>
      </c>
      <c r="F40" s="7">
        <f t="shared" si="12"/>
        <v>23733824.432166975</v>
      </c>
      <c r="G40" s="7">
        <f t="shared" si="13"/>
        <v>23170562.147908427</v>
      </c>
      <c r="H40" s="8">
        <f t="shared" si="14"/>
        <v>4746.7648864333951</v>
      </c>
      <c r="I40" s="8">
        <f t="shared" si="15"/>
        <v>237338.24432166974</v>
      </c>
      <c r="J40" s="8">
        <f t="shared" si="16"/>
        <v>4634.1124295816853</v>
      </c>
      <c r="K40" s="8">
        <f t="shared" si="17"/>
        <v>231705.62147908428</v>
      </c>
    </row>
    <row r="41" spans="1:11">
      <c r="A41" s="9" t="s">
        <v>52</v>
      </c>
      <c r="B41" s="6">
        <v>0.8</v>
      </c>
      <c r="D41" s="4">
        <v>4</v>
      </c>
      <c r="E41" s="4">
        <v>12</v>
      </c>
      <c r="F41" s="7">
        <f t="shared" si="12"/>
        <v>25324984.653161451</v>
      </c>
      <c r="G41" s="7">
        <f t="shared" si="13"/>
        <v>24723960.206160855</v>
      </c>
      <c r="H41" s="8">
        <f t="shared" si="14"/>
        <v>5064.9969306322901</v>
      </c>
      <c r="I41" s="8">
        <f t="shared" si="15"/>
        <v>253249.84653161452</v>
      </c>
      <c r="J41" s="8">
        <f t="shared" si="16"/>
        <v>4944.792041232171</v>
      </c>
      <c r="K41" s="8">
        <f t="shared" si="17"/>
        <v>247239.60206160854</v>
      </c>
    </row>
    <row r="42" spans="1:11">
      <c r="A42" s="1" t="s">
        <v>53</v>
      </c>
      <c r="B42" s="6">
        <v>0.83333333333333304</v>
      </c>
      <c r="D42" s="4">
        <v>4</v>
      </c>
      <c r="E42" s="4">
        <v>10</v>
      </c>
      <c r="F42" s="7">
        <f t="shared" si="12"/>
        <v>26401473.29650091</v>
      </c>
      <c r="G42" s="7">
        <f t="shared" si="13"/>
        <v>25774901.11470693</v>
      </c>
      <c r="H42" s="8">
        <f t="shared" si="14"/>
        <v>5280.2946593001816</v>
      </c>
      <c r="I42" s="8">
        <f t="shared" si="15"/>
        <v>264014.73296500911</v>
      </c>
      <c r="J42" s="8">
        <f t="shared" si="16"/>
        <v>5154.9802229413863</v>
      </c>
      <c r="K42" s="8">
        <f t="shared" si="17"/>
        <v>257749.01114706931</v>
      </c>
    </row>
    <row r="43" spans="1:11">
      <c r="A43" s="1" t="s">
        <v>54</v>
      </c>
      <c r="B43" s="6">
        <v>0.88888888888888895</v>
      </c>
      <c r="D43" s="4">
        <v>4</v>
      </c>
      <c r="E43" s="4">
        <v>8</v>
      </c>
      <c r="F43" s="7">
        <f t="shared" si="12"/>
        <v>28185144.260282386</v>
      </c>
      <c r="G43" s="7">
        <f t="shared" si="13"/>
        <v>27516241.16025411</v>
      </c>
      <c r="H43" s="8">
        <f t="shared" si="14"/>
        <v>5637.0288520564773</v>
      </c>
      <c r="I43" s="8">
        <f t="shared" si="15"/>
        <v>281851.44260282384</v>
      </c>
      <c r="J43" s="8">
        <f t="shared" si="16"/>
        <v>5503.2482320508216</v>
      </c>
      <c r="K43" s="8">
        <f t="shared" si="17"/>
        <v>275162.41160254111</v>
      </c>
    </row>
    <row r="44" spans="1:11">
      <c r="A44" s="1" t="s">
        <v>55</v>
      </c>
      <c r="B44" s="6">
        <v>0.9</v>
      </c>
      <c r="D44" s="4">
        <v>4</v>
      </c>
      <c r="E44" s="4">
        <v>8</v>
      </c>
      <c r="F44" s="7">
        <f t="shared" si="12"/>
        <v>28538735.420503378</v>
      </c>
      <c r="G44" s="7">
        <f t="shared" si="13"/>
        <v>27861440.728754643</v>
      </c>
      <c r="H44" s="8">
        <f t="shared" si="14"/>
        <v>5707.7470841006752</v>
      </c>
      <c r="I44" s="8">
        <f t="shared" si="15"/>
        <v>285387.3542050338</v>
      </c>
      <c r="J44" s="8">
        <f t="shared" si="16"/>
        <v>5572.2881457509284</v>
      </c>
      <c r="K44" s="8">
        <f t="shared" si="17"/>
        <v>278614.40728754643</v>
      </c>
    </row>
    <row r="45" spans="1:11">
      <c r="A45" s="2" t="s">
        <v>56</v>
      </c>
      <c r="B45" s="6">
        <v>0.57777777777777795</v>
      </c>
      <c r="D45" s="4">
        <v>4</v>
      </c>
      <c r="E45" s="4">
        <v>12</v>
      </c>
      <c r="F45" s="7">
        <f t="shared" si="12"/>
        <v>18253161.448741563</v>
      </c>
      <c r="G45" s="7">
        <f t="shared" si="13"/>
        <v>17819968.836150069</v>
      </c>
      <c r="H45" s="8">
        <f t="shared" si="14"/>
        <v>3650.6322897483124</v>
      </c>
      <c r="I45" s="8">
        <f t="shared" si="15"/>
        <v>182531.61448741562</v>
      </c>
      <c r="J45" s="8">
        <f t="shared" si="16"/>
        <v>3563.9937672300139</v>
      </c>
      <c r="K45" s="8">
        <f t="shared" si="17"/>
        <v>178199.68836150068</v>
      </c>
    </row>
    <row r="46" spans="1:11">
      <c r="A46" s="2" t="s">
        <v>57</v>
      </c>
      <c r="B46" s="6">
        <v>0.6</v>
      </c>
      <c r="D46" s="4">
        <v>4</v>
      </c>
      <c r="E46" s="4">
        <v>12</v>
      </c>
      <c r="F46" s="7">
        <f t="shared" si="12"/>
        <v>18960343.76918355</v>
      </c>
      <c r="G46" s="7">
        <f t="shared" si="13"/>
        <v>18510367.973151144</v>
      </c>
      <c r="H46" s="8">
        <f t="shared" si="14"/>
        <v>3792.0687538367101</v>
      </c>
      <c r="I46" s="8">
        <f t="shared" si="15"/>
        <v>189603.43769183551</v>
      </c>
      <c r="J46" s="8">
        <f t="shared" si="16"/>
        <v>3702.0735946302289</v>
      </c>
      <c r="K46" s="8">
        <f t="shared" si="17"/>
        <v>185103.67973151142</v>
      </c>
    </row>
    <row r="47" spans="1:11">
      <c r="A47" s="2" t="s">
        <v>58</v>
      </c>
      <c r="B47" s="6">
        <v>0.62222222222222201</v>
      </c>
      <c r="D47" s="4">
        <v>4</v>
      </c>
      <c r="E47" s="4">
        <v>12</v>
      </c>
      <c r="F47" s="7">
        <f t="shared" si="12"/>
        <v>19667526.08962553</v>
      </c>
      <c r="G47" s="7">
        <f t="shared" si="13"/>
        <v>19200767.110152218</v>
      </c>
      <c r="H47" s="8">
        <f t="shared" si="14"/>
        <v>3933.5052179251061</v>
      </c>
      <c r="I47" s="8">
        <f t="shared" si="15"/>
        <v>196675.26089625529</v>
      </c>
      <c r="J47" s="8">
        <f t="shared" si="16"/>
        <v>3840.1534220304438</v>
      </c>
      <c r="K47" s="8">
        <f t="shared" si="17"/>
        <v>192007.6711015222</v>
      </c>
    </row>
    <row r="48" spans="1:11">
      <c r="A48" s="2" t="s">
        <v>59</v>
      </c>
      <c r="B48" s="6">
        <v>0.63888888888888895</v>
      </c>
      <c r="D48" s="4">
        <v>4</v>
      </c>
      <c r="E48" s="4">
        <v>12</v>
      </c>
      <c r="F48" s="7">
        <f t="shared" si="12"/>
        <v>20197912.829957034</v>
      </c>
      <c r="G48" s="7">
        <f t="shared" si="13"/>
        <v>19718566.462903038</v>
      </c>
      <c r="H48" s="8">
        <f t="shared" si="14"/>
        <v>4039.5825659914067</v>
      </c>
      <c r="I48" s="8">
        <f t="shared" si="15"/>
        <v>201979.12829957035</v>
      </c>
      <c r="J48" s="8">
        <f t="shared" si="16"/>
        <v>3943.7132925806077</v>
      </c>
      <c r="K48" s="8">
        <f t="shared" si="17"/>
        <v>197185.66462903039</v>
      </c>
    </row>
    <row r="49" spans="1:11">
      <c r="A49" s="2" t="s">
        <v>60</v>
      </c>
      <c r="B49" s="6">
        <v>0.69444444444444398</v>
      </c>
      <c r="D49" s="4">
        <v>4</v>
      </c>
      <c r="E49" s="4">
        <v>12</v>
      </c>
      <c r="F49" s="7">
        <f t="shared" si="12"/>
        <v>21965868.63106199</v>
      </c>
      <c r="G49" s="7">
        <f t="shared" si="13"/>
        <v>21444564.305405717</v>
      </c>
      <c r="H49" s="8">
        <f t="shared" si="14"/>
        <v>4393.1737262123979</v>
      </c>
      <c r="I49" s="8">
        <f t="shared" si="15"/>
        <v>219658.6863106199</v>
      </c>
      <c r="J49" s="8">
        <f t="shared" si="16"/>
        <v>4288.9128610811431</v>
      </c>
      <c r="K49" s="8">
        <f t="shared" si="17"/>
        <v>214445.64305405717</v>
      </c>
    </row>
    <row r="50" spans="1:11">
      <c r="A50" s="2" t="s">
        <v>61</v>
      </c>
      <c r="B50" s="6">
        <v>0.72222222222222199</v>
      </c>
      <c r="D50" s="4">
        <v>4</v>
      </c>
      <c r="E50" s="4">
        <v>12</v>
      </c>
      <c r="F50" s="7">
        <f t="shared" si="12"/>
        <v>22849846.531614482</v>
      </c>
      <c r="G50" s="7">
        <f t="shared" si="13"/>
        <v>22307563.22665707</v>
      </c>
      <c r="H50" s="8">
        <f t="shared" si="14"/>
        <v>4569.969306322896</v>
      </c>
      <c r="I50" s="8">
        <f t="shared" si="15"/>
        <v>228498.46531614484</v>
      </c>
      <c r="J50" s="8">
        <f t="shared" si="16"/>
        <v>4461.5126453314142</v>
      </c>
      <c r="K50" s="8">
        <f t="shared" si="17"/>
        <v>223075.6322665707</v>
      </c>
    </row>
    <row r="51" spans="1:11">
      <c r="A51" s="2" t="s">
        <v>62</v>
      </c>
      <c r="B51" s="6">
        <v>0.77777777777777801</v>
      </c>
      <c r="D51" s="4">
        <v>4</v>
      </c>
      <c r="E51" s="4">
        <v>12</v>
      </c>
      <c r="F51" s="7">
        <f t="shared" si="12"/>
        <v>24617802.332719468</v>
      </c>
      <c r="G51" s="7">
        <f t="shared" si="13"/>
        <v>24033561.069159783</v>
      </c>
      <c r="H51" s="8">
        <f t="shared" si="14"/>
        <v>4923.5604665438932</v>
      </c>
      <c r="I51" s="8">
        <f t="shared" si="15"/>
        <v>246178.02332719468</v>
      </c>
      <c r="J51" s="8">
        <f t="shared" si="16"/>
        <v>4806.7122138319564</v>
      </c>
      <c r="K51" s="8">
        <f t="shared" si="17"/>
        <v>240335.61069159783</v>
      </c>
    </row>
    <row r="52" spans="1:11">
      <c r="A52" s="2" t="s">
        <v>63</v>
      </c>
      <c r="B52" s="6">
        <v>0.85555555555555596</v>
      </c>
      <c r="D52" s="4">
        <v>4</v>
      </c>
      <c r="E52" s="4">
        <v>12</v>
      </c>
      <c r="F52" s="7">
        <f t="shared" si="12"/>
        <v>27092940.454266436</v>
      </c>
      <c r="G52" s="7">
        <f t="shared" si="13"/>
        <v>26449958.048663564</v>
      </c>
      <c r="H52" s="8">
        <f t="shared" si="14"/>
        <v>5418.5880908532872</v>
      </c>
      <c r="I52" s="8">
        <f t="shared" si="15"/>
        <v>270929.40454266436</v>
      </c>
      <c r="J52" s="8">
        <f t="shared" si="16"/>
        <v>5289.9916097327132</v>
      </c>
      <c r="K52" s="8">
        <f t="shared" si="17"/>
        <v>264499.58048663562</v>
      </c>
    </row>
    <row r="53" spans="1:11">
      <c r="A53" s="2" t="s">
        <v>64</v>
      </c>
      <c r="B53" s="6">
        <v>0.55555555555555602</v>
      </c>
      <c r="D53" s="4">
        <v>4</v>
      </c>
      <c r="E53" s="4">
        <v>12</v>
      </c>
      <c r="F53" s="7">
        <f t="shared" si="12"/>
        <v>17545979.128299586</v>
      </c>
      <c r="G53" s="7">
        <f t="shared" si="13"/>
        <v>17129569.699149001</v>
      </c>
      <c r="H53" s="8">
        <f t="shared" si="14"/>
        <v>3509.1958256599173</v>
      </c>
      <c r="I53" s="8">
        <f t="shared" si="15"/>
        <v>175459.79128299587</v>
      </c>
      <c r="J53" s="8">
        <f t="shared" si="16"/>
        <v>3425.9139398298003</v>
      </c>
      <c r="K53" s="8">
        <f t="shared" si="17"/>
        <v>171295.69699149003</v>
      </c>
    </row>
    <row r="54" spans="1:11">
      <c r="A54" s="2" t="s">
        <v>65</v>
      </c>
      <c r="B54" s="6">
        <v>0.53333333333333299</v>
      </c>
      <c r="D54" s="4">
        <v>4</v>
      </c>
      <c r="E54" s="4">
        <v>12</v>
      </c>
      <c r="F54" s="7">
        <f t="shared" si="12"/>
        <v>16838796.807857573</v>
      </c>
      <c r="G54" s="7">
        <f t="shared" si="13"/>
        <v>16439170.562147899</v>
      </c>
      <c r="H54" s="8">
        <f t="shared" si="14"/>
        <v>3367.7593615715145</v>
      </c>
      <c r="I54" s="8">
        <f t="shared" si="15"/>
        <v>168387.96807857574</v>
      </c>
      <c r="J54" s="8">
        <f t="shared" si="16"/>
        <v>3287.8341124295798</v>
      </c>
      <c r="K54" s="8">
        <f t="shared" si="17"/>
        <v>164391.70562147899</v>
      </c>
    </row>
    <row r="55" spans="1:11">
      <c r="A55" s="2" t="s">
        <v>66</v>
      </c>
      <c r="B55" s="6">
        <v>0.5</v>
      </c>
      <c r="D55" s="4">
        <v>4</v>
      </c>
      <c r="E55" s="4">
        <v>12</v>
      </c>
      <c r="F55" s="7">
        <f t="shared" si="12"/>
        <v>15778023.327194599</v>
      </c>
      <c r="G55" s="7">
        <f t="shared" si="13"/>
        <v>15403571.85664629</v>
      </c>
      <c r="H55" s="8">
        <f t="shared" si="14"/>
        <v>3155.6046654389197</v>
      </c>
      <c r="I55" s="8">
        <f t="shared" si="15"/>
        <v>157780.233271946</v>
      </c>
      <c r="J55" s="8">
        <f t="shared" si="16"/>
        <v>3080.714371329258</v>
      </c>
      <c r="K55" s="8">
        <f t="shared" si="17"/>
        <v>154035.71856646289</v>
      </c>
    </row>
    <row r="56" spans="1:11">
      <c r="A56" s="2" t="s">
        <v>57</v>
      </c>
      <c r="B56" s="6">
        <v>0.6</v>
      </c>
      <c r="D56" s="4">
        <v>4</v>
      </c>
      <c r="E56" s="4">
        <v>12</v>
      </c>
      <c r="F56" s="7">
        <f t="shared" si="12"/>
        <v>18960343.76918355</v>
      </c>
      <c r="G56" s="7">
        <f t="shared" si="13"/>
        <v>18510367.973151144</v>
      </c>
      <c r="H56" s="8">
        <f t="shared" si="14"/>
        <v>3792.0687538367101</v>
      </c>
      <c r="I56" s="8">
        <f t="shared" si="15"/>
        <v>189603.43769183551</v>
      </c>
      <c r="J56" s="8">
        <f t="shared" si="16"/>
        <v>3702.0735946302289</v>
      </c>
      <c r="K56" s="8">
        <f t="shared" si="17"/>
        <v>185103.67973151142</v>
      </c>
    </row>
    <row r="57" spans="1:11">
      <c r="A57" s="2" t="s">
        <v>67</v>
      </c>
      <c r="B57" s="6">
        <v>0.66666666666666696</v>
      </c>
      <c r="D57" s="4">
        <v>4</v>
      </c>
      <c r="E57" s="4">
        <v>12</v>
      </c>
      <c r="F57" s="7">
        <f t="shared" si="12"/>
        <v>21081890.730509527</v>
      </c>
      <c r="G57" s="7">
        <f t="shared" si="13"/>
        <v>20581565.384154391</v>
      </c>
      <c r="H57" s="8">
        <f t="shared" si="14"/>
        <v>4216.3781461019053</v>
      </c>
      <c r="I57" s="8">
        <f t="shared" si="15"/>
        <v>210818.90730509526</v>
      </c>
      <c r="J57" s="8">
        <f t="shared" si="16"/>
        <v>4116.3130768308783</v>
      </c>
      <c r="K57" s="8">
        <f t="shared" si="17"/>
        <v>205815.65384154391</v>
      </c>
    </row>
    <row r="58" spans="1:11">
      <c r="A58" s="4"/>
      <c r="B58" s="6"/>
      <c r="E58" s="4"/>
      <c r="F58" s="7"/>
      <c r="G58" s="7"/>
      <c r="H58" s="8"/>
      <c r="I58" s="8"/>
      <c r="J58" s="8"/>
      <c r="K58" s="8"/>
    </row>
    <row r="59" spans="1:11">
      <c r="A59" s="1" t="s">
        <v>68</v>
      </c>
      <c r="B59" s="6">
        <v>0.75</v>
      </c>
      <c r="D59" s="4">
        <v>5</v>
      </c>
      <c r="E59" s="4">
        <v>12</v>
      </c>
      <c r="F59" s="7">
        <f t="shared" ref="F59:F67" si="18">$B$7/($B$11/D59+90+ROUNDUP(($B$11/D59/90/16-1),0)*0)*($B$11*(B59)-(16*E59)-80)</f>
        <v>29626360.153256707</v>
      </c>
      <c r="G59" s="7">
        <f t="shared" ref="G59:G67" si="19">$B$7/($B$11/D59+90+ROUNDUP(($B$11/D59/90/16-1),0)*36)*($B$11*(B59)-(16*E59)-80)</f>
        <v>28986654.670865197</v>
      </c>
      <c r="H59" s="8">
        <f t="shared" ref="H59:H67" si="20">F59/$B$5</f>
        <v>5925.2720306513411</v>
      </c>
      <c r="I59" s="8">
        <f t="shared" ref="I59:I67" si="21">F59/$B$6</f>
        <v>296263.60153256706</v>
      </c>
      <c r="J59" s="8">
        <f t="shared" ref="J59:J67" si="22">G59/$B$5</f>
        <v>5797.3309341730392</v>
      </c>
      <c r="K59" s="8">
        <f t="shared" ref="K59:K67" si="23">G59/$B$6</f>
        <v>289866.54670865199</v>
      </c>
    </row>
    <row r="60" spans="1:11">
      <c r="A60" s="1" t="s">
        <v>69</v>
      </c>
      <c r="B60" s="6">
        <v>0.8</v>
      </c>
      <c r="D60" s="4">
        <v>5</v>
      </c>
      <c r="E60" s="4">
        <v>12</v>
      </c>
      <c r="F60" s="7">
        <f t="shared" si="18"/>
        <v>31612567.049808431</v>
      </c>
      <c r="G60" s="7">
        <f t="shared" si="19"/>
        <v>30929974.508921877</v>
      </c>
      <c r="H60" s="8">
        <f t="shared" si="20"/>
        <v>6322.5134099616862</v>
      </c>
      <c r="I60" s="8">
        <f t="shared" si="21"/>
        <v>316125.67049808434</v>
      </c>
      <c r="J60" s="8">
        <f t="shared" si="22"/>
        <v>6185.9949017843755</v>
      </c>
      <c r="K60" s="8">
        <f t="shared" si="23"/>
        <v>309299.74508921878</v>
      </c>
    </row>
    <row r="61" spans="1:11">
      <c r="A61" s="1" t="s">
        <v>70</v>
      </c>
      <c r="B61" s="6">
        <v>0.83333333333333304</v>
      </c>
      <c r="D61" s="4">
        <v>5</v>
      </c>
      <c r="E61" s="4">
        <v>10</v>
      </c>
      <c r="F61" s="7">
        <f t="shared" si="18"/>
        <v>32956321.839080449</v>
      </c>
      <c r="G61" s="7">
        <f t="shared" si="19"/>
        <v>32244714.349977493</v>
      </c>
      <c r="H61" s="8">
        <f t="shared" si="20"/>
        <v>6591.2643678160903</v>
      </c>
      <c r="I61" s="8">
        <f t="shared" si="21"/>
        <v>329563.21839080448</v>
      </c>
      <c r="J61" s="8">
        <f t="shared" si="22"/>
        <v>6448.9428699954988</v>
      </c>
      <c r="K61" s="8">
        <f t="shared" si="23"/>
        <v>322447.14349977492</v>
      </c>
    </row>
    <row r="62" spans="1:11">
      <c r="A62" s="1" t="s">
        <v>71</v>
      </c>
      <c r="B62" s="6">
        <v>0.88888888888888895</v>
      </c>
      <c r="D62" s="4">
        <v>5</v>
      </c>
      <c r="E62" s="4">
        <v>8</v>
      </c>
      <c r="F62" s="7">
        <f t="shared" si="18"/>
        <v>35182835.249042153</v>
      </c>
      <c r="G62" s="7">
        <f t="shared" si="19"/>
        <v>34423151.896836109</v>
      </c>
      <c r="H62" s="8">
        <f t="shared" si="20"/>
        <v>7036.567049808431</v>
      </c>
      <c r="I62" s="8">
        <f t="shared" si="21"/>
        <v>351828.35249042156</v>
      </c>
      <c r="J62" s="8">
        <f t="shared" si="22"/>
        <v>6884.6303793672223</v>
      </c>
      <c r="K62" s="8">
        <f t="shared" si="23"/>
        <v>344231.51896836108</v>
      </c>
    </row>
    <row r="63" spans="1:11">
      <c r="A63" s="1" t="s">
        <v>72</v>
      </c>
      <c r="B63" s="6">
        <v>0.9</v>
      </c>
      <c r="D63" s="4">
        <v>5</v>
      </c>
      <c r="E63" s="4">
        <v>8</v>
      </c>
      <c r="F63" s="7">
        <f t="shared" si="18"/>
        <v>35624214.559386976</v>
      </c>
      <c r="G63" s="7">
        <f t="shared" si="19"/>
        <v>34855000.749737591</v>
      </c>
      <c r="H63" s="8">
        <f t="shared" si="20"/>
        <v>7124.8429118773956</v>
      </c>
      <c r="I63" s="8">
        <f t="shared" si="21"/>
        <v>356242.14559386973</v>
      </c>
      <c r="J63" s="8">
        <f t="shared" si="22"/>
        <v>6971.0001499475184</v>
      </c>
      <c r="K63" s="8">
        <f t="shared" si="23"/>
        <v>348550.00749737589</v>
      </c>
    </row>
    <row r="64" spans="1:11">
      <c r="A64" s="2" t="s">
        <v>73</v>
      </c>
      <c r="B64" s="6">
        <v>0.71111111111111103</v>
      </c>
      <c r="D64" s="4">
        <v>5</v>
      </c>
      <c r="E64" s="4">
        <v>12</v>
      </c>
      <c r="F64" s="7">
        <f t="shared" si="18"/>
        <v>28081532.567049805</v>
      </c>
      <c r="G64" s="7">
        <f t="shared" si="19"/>
        <v>27475183.685709998</v>
      </c>
      <c r="H64" s="8">
        <f t="shared" si="20"/>
        <v>5616.3065134099606</v>
      </c>
      <c r="I64" s="8">
        <f t="shared" si="21"/>
        <v>280815.32567049807</v>
      </c>
      <c r="J64" s="8">
        <f t="shared" si="22"/>
        <v>5495.0367371419998</v>
      </c>
      <c r="K64" s="8">
        <f t="shared" si="23"/>
        <v>274751.83685709996</v>
      </c>
    </row>
    <row r="65" spans="1:11">
      <c r="A65" s="2" t="s">
        <v>74</v>
      </c>
      <c r="B65" s="6">
        <v>0.73333333333333295</v>
      </c>
      <c r="D65" s="4">
        <v>5</v>
      </c>
      <c r="E65" s="4">
        <v>12</v>
      </c>
      <c r="F65" s="7">
        <f t="shared" si="18"/>
        <v>28964291.187739454</v>
      </c>
      <c r="G65" s="7">
        <f t="shared" si="19"/>
        <v>28338881.391512956</v>
      </c>
      <c r="H65" s="8">
        <f t="shared" si="20"/>
        <v>5792.8582375478909</v>
      </c>
      <c r="I65" s="8">
        <f t="shared" si="21"/>
        <v>289642.91187739454</v>
      </c>
      <c r="J65" s="8">
        <f t="shared" si="22"/>
        <v>5667.776278302591</v>
      </c>
      <c r="K65" s="8">
        <f t="shared" si="23"/>
        <v>283388.81391512958</v>
      </c>
    </row>
    <row r="66" spans="1:11">
      <c r="A66" s="2" t="s">
        <v>75</v>
      </c>
      <c r="B66" s="6">
        <v>0.77777777777777801</v>
      </c>
      <c r="D66" s="4">
        <v>5</v>
      </c>
      <c r="E66" s="4">
        <v>12</v>
      </c>
      <c r="F66" s="7">
        <f t="shared" si="18"/>
        <v>30729808.429118786</v>
      </c>
      <c r="G66" s="7">
        <f t="shared" si="19"/>
        <v>30066276.803118918</v>
      </c>
      <c r="H66" s="8">
        <f t="shared" si="20"/>
        <v>6145.9616858237569</v>
      </c>
      <c r="I66" s="8">
        <f t="shared" si="21"/>
        <v>307298.08429118787</v>
      </c>
      <c r="J66" s="8">
        <f t="shared" si="22"/>
        <v>6013.2553606237834</v>
      </c>
      <c r="K66" s="8">
        <f t="shared" si="23"/>
        <v>300662.76803118916</v>
      </c>
    </row>
    <row r="67" spans="1:11">
      <c r="A67" s="2" t="s">
        <v>76</v>
      </c>
      <c r="B67" s="6">
        <v>0.66666666666666696</v>
      </c>
      <c r="D67" s="4">
        <v>5</v>
      </c>
      <c r="E67" s="4">
        <v>12</v>
      </c>
      <c r="F67" s="7">
        <f t="shared" si="18"/>
        <v>26316015.325670514</v>
      </c>
      <c r="G67" s="7">
        <f t="shared" si="19"/>
        <v>25747788.274104077</v>
      </c>
      <c r="H67" s="8">
        <f t="shared" si="20"/>
        <v>5263.2030651341029</v>
      </c>
      <c r="I67" s="8">
        <f t="shared" si="21"/>
        <v>263160.15325670515</v>
      </c>
      <c r="J67" s="8">
        <f t="shared" si="22"/>
        <v>5149.5576548208155</v>
      </c>
      <c r="K67" s="8">
        <f t="shared" si="23"/>
        <v>257477.88274104078</v>
      </c>
    </row>
    <row r="68" spans="1:11">
      <c r="A68" s="4"/>
      <c r="B68" s="6"/>
      <c r="E68" s="4"/>
      <c r="F68" s="7"/>
      <c r="G68" s="7"/>
      <c r="H68" s="8"/>
      <c r="I68" s="8"/>
      <c r="J68" s="8"/>
      <c r="K68" s="8"/>
    </row>
    <row r="69" spans="1:11">
      <c r="A69" s="2" t="s">
        <v>77</v>
      </c>
      <c r="B69" s="6">
        <v>0.73333333333333295</v>
      </c>
      <c r="D69" s="4">
        <v>6</v>
      </c>
      <c r="E69" s="4">
        <v>12</v>
      </c>
      <c r="F69" s="7">
        <f>$B$7/($B$11/D69+90+ROUNDUP(($B$11/D69/90/16-1),0)*0)*($B$11*(B69)-(16*E69)-80)</f>
        <v>34709274.563820004</v>
      </c>
      <c r="G69" s="7">
        <f>$B$7/($B$11/D69+90+ROUNDUP(($B$11/D69/90/16-1),0)*36)*($B$11*(B69)-(16*E69)-80)</f>
        <v>33924250.583378188</v>
      </c>
      <c r="H69" s="8">
        <f>F69/$B$5</f>
        <v>6941.8549127640008</v>
      </c>
      <c r="I69" s="8">
        <f>F69/$B$6</f>
        <v>347092.74563820002</v>
      </c>
      <c r="J69" s="8">
        <f>G69/$B$5</f>
        <v>6784.8501166756378</v>
      </c>
      <c r="K69" s="8">
        <f>G69/$B$6</f>
        <v>339242.50583378191</v>
      </c>
    </row>
    <row r="70" spans="1:11">
      <c r="A70" s="2" t="s">
        <v>78</v>
      </c>
      <c r="B70" s="6">
        <v>0.77777777777777801</v>
      </c>
      <c r="D70" s="4">
        <v>6</v>
      </c>
      <c r="E70" s="4">
        <v>12</v>
      </c>
      <c r="F70" s="7">
        <f>$B$7/($B$11/D70+90+ROUNDUP(($B$11/D70/90/16-1),0)*0)*($B$11*(B70)-(16*E70)-80)</f>
        <v>36824977.043158874</v>
      </c>
      <c r="G70" s="7">
        <f>$B$7/($B$11/D70+90+ROUNDUP(($B$11/D70/90/16-1),0)*36)*($B$11*(B70)-(16*E70)-80)</f>
        <v>35992101.956560768</v>
      </c>
      <c r="H70" s="8">
        <f>F70/$B$5</f>
        <v>7364.9954086317748</v>
      </c>
      <c r="I70" s="8">
        <f>F70/$B$6</f>
        <v>368249.77043158875</v>
      </c>
      <c r="J70" s="8">
        <f>G70/$B$5</f>
        <v>7198.4203913121537</v>
      </c>
      <c r="K70" s="8">
        <f>G70/$B$6</f>
        <v>359921.01956560765</v>
      </c>
    </row>
    <row r="71" spans="1:11">
      <c r="A71" s="2" t="s">
        <v>79</v>
      </c>
      <c r="B71" s="6">
        <v>0.8</v>
      </c>
      <c r="D71" s="4">
        <v>6</v>
      </c>
      <c r="E71" s="4">
        <v>12</v>
      </c>
      <c r="F71" s="7">
        <f>$B$7/($B$11/D71+90+ROUNDUP(($B$11/D71/90/16-1),0)*0)*($B$11*(B71)-(16*E71)-80)</f>
        <v>37882828.282828286</v>
      </c>
      <c r="G71" s="7">
        <f>$B$7/($B$11/D71+90+ROUNDUP(($B$11/D71/90/16-1),0)*36)*($B$11*(B71)-(16*E71)-80)</f>
        <v>37026027.643152036</v>
      </c>
      <c r="H71" s="8">
        <f>F71/$B$5</f>
        <v>7576.5656565656573</v>
      </c>
      <c r="I71" s="8">
        <f>F71/$B$6</f>
        <v>378828.28282828286</v>
      </c>
      <c r="J71" s="8">
        <f>G71/$B$5</f>
        <v>7405.2055286304076</v>
      </c>
      <c r="K71" s="8">
        <f>G71/$B$6</f>
        <v>370260.27643152035</v>
      </c>
    </row>
    <row r="72" spans="1:11">
      <c r="A72" s="2" t="s">
        <v>80</v>
      </c>
      <c r="B72" s="6">
        <v>0.83333333333333304</v>
      </c>
      <c r="D72" s="4">
        <v>6</v>
      </c>
      <c r="E72" s="4">
        <v>12</v>
      </c>
      <c r="F72" s="7">
        <f>$B$7/($B$11/D72+90+ROUNDUP(($B$11/D72/90/16-1),0)*0)*($B$11*(B72)-(16*E72)-80)</f>
        <v>39469605.142332397</v>
      </c>
      <c r="G72" s="7">
        <f>$B$7/($B$11/D72+90+ROUNDUP(($B$11/D72/90/16-1),0)*36)*($B$11*(B72)-(16*E72)-80)</f>
        <v>38576916.17303893</v>
      </c>
      <c r="H72" s="8">
        <f>F72/$B$5</f>
        <v>7893.9210284664796</v>
      </c>
      <c r="I72" s="8">
        <f>F72/$B$6</f>
        <v>394696.05142332398</v>
      </c>
      <c r="J72" s="8">
        <f>G72/$B$5</f>
        <v>7715.3832346077861</v>
      </c>
      <c r="K72" s="8">
        <f>G72/$B$6</f>
        <v>385769.16173038929</v>
      </c>
    </row>
    <row r="73" spans="1:11">
      <c r="A73" s="2" t="s">
        <v>81</v>
      </c>
      <c r="B73" s="6">
        <v>0.71111111111111103</v>
      </c>
      <c r="D73" s="4">
        <v>6</v>
      </c>
      <c r="E73" s="4">
        <v>12</v>
      </c>
      <c r="F73" s="7">
        <f>$B$7/($B$11/D73+90+ROUNDUP(($B$11/D73/90/16-1),0)*0)*($B$11*(B73)-(16*E73)-80)</f>
        <v>33651423.324150592</v>
      </c>
      <c r="G73" s="7">
        <f>$B$7/($B$11/D73+90+ROUNDUP(($B$11/D73/90/16-1),0)*36)*($B$11*(B73)-(16*E73)-80)</f>
        <v>32890324.896786924</v>
      </c>
      <c r="H73" s="8">
        <f>F73/$B$5</f>
        <v>6730.2846648301183</v>
      </c>
      <c r="I73" s="8">
        <f>F73/$B$6</f>
        <v>336514.23324150592</v>
      </c>
      <c r="J73" s="8">
        <f>G73/$B$5</f>
        <v>6578.0649793573848</v>
      </c>
      <c r="K73" s="8">
        <f>G73/$B$6</f>
        <v>328903.24896786927</v>
      </c>
    </row>
    <row r="74" spans="1:11">
      <c r="A74" s="4"/>
      <c r="B74" s="6"/>
      <c r="E74" s="4"/>
      <c r="F74" s="7"/>
      <c r="G74" s="7"/>
      <c r="H74" s="8"/>
      <c r="I74" s="8"/>
      <c r="J74" s="8"/>
      <c r="K74" s="8"/>
    </row>
    <row r="75" spans="1:11">
      <c r="A75" s="2" t="s">
        <v>82</v>
      </c>
      <c r="B75" s="6">
        <v>0.75</v>
      </c>
      <c r="D75" s="4">
        <v>7</v>
      </c>
      <c r="E75" s="4">
        <v>12</v>
      </c>
      <c r="F75" s="7">
        <f t="shared" ref="F75:F82" si="24">$B$7/($B$11/D75+90+ROUNDUP(($B$11/D75/90/16-1),0)*0)*($B$11*(B75)-(16*E75)-80)</f>
        <v>41362799.938865967</v>
      </c>
      <c r="G75" s="7">
        <f t="shared" ref="G75:G82" si="25">$B$7/($B$11/D75+90+ROUNDUP(($B$11/D75/90/16-1),0)*36)*($B$11*(B75)-(16*E75)-80)</f>
        <v>40428550.088135995</v>
      </c>
      <c r="H75" s="8">
        <f t="shared" ref="H75:H82" si="26">F75/$B$5</f>
        <v>8272.5599877731929</v>
      </c>
      <c r="I75" s="8">
        <f t="shared" ref="I75:I82" si="27">F75/$B$6</f>
        <v>413627.99938865966</v>
      </c>
      <c r="J75" s="8">
        <f t="shared" ref="J75:J82" si="28">G75/$B$5</f>
        <v>8085.7100176271988</v>
      </c>
      <c r="K75" s="8">
        <f t="shared" ref="K75:K82" si="29">G75/$B$6</f>
        <v>404285.50088135997</v>
      </c>
    </row>
    <row r="76" spans="1:11">
      <c r="A76" s="2" t="s">
        <v>83</v>
      </c>
      <c r="B76" s="6">
        <v>0.77777777777777801</v>
      </c>
      <c r="D76" s="4">
        <v>7</v>
      </c>
      <c r="E76" s="4">
        <v>12</v>
      </c>
      <c r="F76" s="7">
        <f t="shared" si="24"/>
        <v>42903377.655509718</v>
      </c>
      <c r="G76" s="7">
        <f t="shared" si="25"/>
        <v>41934331.212094061</v>
      </c>
      <c r="H76" s="8">
        <f t="shared" si="26"/>
        <v>8580.6755311019442</v>
      </c>
      <c r="I76" s="8">
        <f t="shared" si="27"/>
        <v>429033.7765550972</v>
      </c>
      <c r="J76" s="8">
        <f t="shared" si="28"/>
        <v>8386.8662424188115</v>
      </c>
      <c r="K76" s="8">
        <f t="shared" si="29"/>
        <v>419343.31212094059</v>
      </c>
    </row>
    <row r="77" spans="1:11">
      <c r="A77" s="2" t="s">
        <v>84</v>
      </c>
      <c r="B77" s="6">
        <v>0.71111111111111103</v>
      </c>
      <c r="D77" s="4">
        <v>8</v>
      </c>
      <c r="E77" s="4">
        <v>12</v>
      </c>
      <c r="F77" s="7">
        <f t="shared" si="24"/>
        <v>44745299.145299144</v>
      </c>
      <c r="G77" s="7">
        <f t="shared" si="25"/>
        <v>43783034.647550769</v>
      </c>
      <c r="H77" s="8">
        <f t="shared" si="26"/>
        <v>8949.0598290598282</v>
      </c>
      <c r="I77" s="8">
        <f t="shared" si="27"/>
        <v>447452.99145299144</v>
      </c>
      <c r="J77" s="8">
        <f t="shared" si="28"/>
        <v>8756.6069295101533</v>
      </c>
      <c r="K77" s="8">
        <f t="shared" si="29"/>
        <v>437830.34647550771</v>
      </c>
    </row>
    <row r="78" spans="1:11">
      <c r="A78" s="2" t="s">
        <v>85</v>
      </c>
      <c r="B78" s="6">
        <v>0.75</v>
      </c>
      <c r="D78" s="4">
        <v>8</v>
      </c>
      <c r="E78" s="4">
        <v>12</v>
      </c>
      <c r="F78" s="7">
        <f t="shared" si="24"/>
        <v>47206837.606837608</v>
      </c>
      <c r="G78" s="7">
        <f t="shared" si="25"/>
        <v>46191636.798088409</v>
      </c>
      <c r="H78" s="8">
        <f t="shared" si="26"/>
        <v>9441.3675213675215</v>
      </c>
      <c r="I78" s="8">
        <f t="shared" si="27"/>
        <v>472068.37606837606</v>
      </c>
      <c r="J78" s="8">
        <f t="shared" si="28"/>
        <v>9238.3273596176823</v>
      </c>
      <c r="K78" s="8">
        <f t="shared" si="29"/>
        <v>461916.3679808841</v>
      </c>
    </row>
    <row r="79" spans="1:11">
      <c r="A79" s="2" t="s">
        <v>86</v>
      </c>
      <c r="B79" s="6">
        <v>0.64444444444444404</v>
      </c>
      <c r="D79" s="4">
        <v>8</v>
      </c>
      <c r="E79" s="4">
        <v>12</v>
      </c>
      <c r="F79" s="7">
        <f t="shared" si="24"/>
        <v>40525518.9255189</v>
      </c>
      <c r="G79" s="7">
        <f t="shared" si="25"/>
        <v>39654002.389486231</v>
      </c>
      <c r="H79" s="8">
        <f t="shared" si="26"/>
        <v>8105.10378510378</v>
      </c>
      <c r="I79" s="8">
        <f t="shared" si="27"/>
        <v>405255.18925518898</v>
      </c>
      <c r="J79" s="8">
        <f t="shared" si="28"/>
        <v>7930.8004778972463</v>
      </c>
      <c r="K79" s="8">
        <f t="shared" si="29"/>
        <v>396540.02389486233</v>
      </c>
    </row>
    <row r="80" spans="1:11">
      <c r="A80" s="2" t="s">
        <v>87</v>
      </c>
      <c r="B80" s="6">
        <v>0.66666666666666696</v>
      </c>
      <c r="D80" s="4">
        <v>8</v>
      </c>
      <c r="E80" s="4">
        <v>12</v>
      </c>
      <c r="F80" s="7">
        <f t="shared" si="24"/>
        <v>41932112.332112357</v>
      </c>
      <c r="G80" s="7">
        <f t="shared" si="25"/>
        <v>41030346.475507788</v>
      </c>
      <c r="H80" s="8">
        <f t="shared" si="26"/>
        <v>8386.4224664224712</v>
      </c>
      <c r="I80" s="8">
        <f t="shared" si="27"/>
        <v>419321.1233211236</v>
      </c>
      <c r="J80" s="8">
        <f t="shared" si="28"/>
        <v>8206.0692951015571</v>
      </c>
      <c r="K80" s="8">
        <f t="shared" si="29"/>
        <v>410303.4647550779</v>
      </c>
    </row>
    <row r="81" spans="1:11">
      <c r="A81" s="2" t="s">
        <v>88</v>
      </c>
      <c r="B81" s="6">
        <v>0.68888888888888899</v>
      </c>
      <c r="D81" s="4">
        <v>8</v>
      </c>
      <c r="E81" s="4">
        <v>12</v>
      </c>
      <c r="F81" s="7">
        <f t="shared" si="24"/>
        <v>43338705.738705747</v>
      </c>
      <c r="G81" s="7">
        <f t="shared" si="25"/>
        <v>42406690.561529279</v>
      </c>
      <c r="H81" s="8">
        <f t="shared" si="26"/>
        <v>8667.7411477411497</v>
      </c>
      <c r="I81" s="8">
        <f t="shared" si="27"/>
        <v>433387.05738705746</v>
      </c>
      <c r="J81" s="8">
        <f t="shared" si="28"/>
        <v>8481.3381123058552</v>
      </c>
      <c r="K81" s="8">
        <f t="shared" si="29"/>
        <v>424066.90561529278</v>
      </c>
    </row>
    <row r="82" spans="1:11">
      <c r="A82" s="2" t="s">
        <v>89</v>
      </c>
      <c r="B82" s="6">
        <v>0.73333333333333295</v>
      </c>
      <c r="D82" s="4">
        <v>8</v>
      </c>
      <c r="E82" s="4">
        <v>12</v>
      </c>
      <c r="F82" s="7">
        <f t="shared" si="24"/>
        <v>46151892.551892534</v>
      </c>
      <c r="G82" s="7">
        <f t="shared" si="25"/>
        <v>45159378.73357226</v>
      </c>
      <c r="H82" s="8">
        <f t="shared" si="26"/>
        <v>9230.3785103785067</v>
      </c>
      <c r="I82" s="8">
        <f t="shared" si="27"/>
        <v>461518.92551892536</v>
      </c>
      <c r="J82" s="8">
        <f t="shared" si="28"/>
        <v>9031.8757467144515</v>
      </c>
      <c r="K82" s="8">
        <f t="shared" si="29"/>
        <v>451593.78733572259</v>
      </c>
    </row>
    <row r="83" spans="1:11">
      <c r="A83" s="4"/>
      <c r="B83" s="6"/>
      <c r="E83" s="4"/>
      <c r="F83" s="7"/>
      <c r="G83" s="7"/>
      <c r="H83" s="8"/>
      <c r="I83" s="8"/>
      <c r="J83" s="8"/>
      <c r="K83" s="8"/>
    </row>
    <row r="84" spans="1:11">
      <c r="E84" s="4"/>
      <c r="F84" s="7"/>
      <c r="G84" s="7"/>
      <c r="H84" s="8"/>
      <c r="I84" s="8"/>
      <c r="J84" s="8"/>
      <c r="K84" s="8"/>
    </row>
    <row r="85" spans="1:11" s="5" customFormat="1">
      <c r="A85" s="5" t="s">
        <v>90</v>
      </c>
      <c r="B85" s="5">
        <v>16200</v>
      </c>
      <c r="E85" s="4"/>
      <c r="F85" s="7"/>
      <c r="G85" s="7"/>
      <c r="H85" s="8"/>
      <c r="I85" s="8"/>
      <c r="J85" s="8"/>
      <c r="K85" s="8"/>
    </row>
    <row r="86" spans="1:11">
      <c r="A86" s="1" t="s">
        <v>25</v>
      </c>
      <c r="B86" s="10">
        <v>0.2</v>
      </c>
      <c r="D86" s="4">
        <v>2</v>
      </c>
      <c r="E86" s="4">
        <v>12</v>
      </c>
      <c r="F86" s="7">
        <f t="shared" ref="F86:F101" si="30">$B$7/($B$11/D86+90+ROUNDUP(($B$11/D86/90/16-1),0)*0)*($B$11*(B86)-(16*E86)-80)</f>
        <v>3124161.2803939674</v>
      </c>
      <c r="G86" s="7">
        <f t="shared" ref="G86:G101" si="31">$B$7/($B$11/D86+90+ROUNDUP(($B$11/D86/90/16-1),0)*36)*($B$11*(B86)-(16*E86)-80)</f>
        <v>3049816.7177453279</v>
      </c>
      <c r="H86" s="8">
        <f t="shared" ref="H86:H101" si="32">F86/$B$5</f>
        <v>624.83225607879353</v>
      </c>
      <c r="I86" s="8">
        <f t="shared" ref="I86:I101" si="33">F86/$B$6</f>
        <v>31241.612803939675</v>
      </c>
      <c r="J86" s="8">
        <f t="shared" ref="J86:J101" si="34">G86/$B$5</f>
        <v>609.9633435490656</v>
      </c>
      <c r="K86" s="8">
        <f t="shared" ref="K86:K101" si="35">G86/$B$6</f>
        <v>30498.167177453277</v>
      </c>
    </row>
    <row r="87" spans="1:11">
      <c r="A87" s="1" t="s">
        <v>26</v>
      </c>
      <c r="B87" s="10">
        <v>0.33333333333333298</v>
      </c>
      <c r="D87" s="4">
        <v>2</v>
      </c>
      <c r="E87" s="4">
        <v>12</v>
      </c>
      <c r="F87" s="7">
        <f t="shared" si="30"/>
        <v>5251585.1031086436</v>
      </c>
      <c r="G87" s="7">
        <f t="shared" si="31"/>
        <v>5126614.9870800981</v>
      </c>
      <c r="H87" s="8">
        <f t="shared" si="32"/>
        <v>1050.3170206217287</v>
      </c>
      <c r="I87" s="8">
        <f t="shared" si="33"/>
        <v>52515.851031086437</v>
      </c>
      <c r="J87" s="8">
        <f t="shared" si="34"/>
        <v>1025.3229974160197</v>
      </c>
      <c r="K87" s="8">
        <f t="shared" si="35"/>
        <v>51266.149870800982</v>
      </c>
    </row>
    <row r="88" spans="1:11">
      <c r="A88" s="1" t="s">
        <v>27</v>
      </c>
      <c r="B88" s="10">
        <v>0.4</v>
      </c>
      <c r="D88" s="4">
        <v>2</v>
      </c>
      <c r="E88" s="4">
        <v>12</v>
      </c>
      <c r="F88" s="7">
        <f t="shared" si="30"/>
        <v>6315297.0144659895</v>
      </c>
      <c r="G88" s="7">
        <f t="shared" si="31"/>
        <v>6165014.1217474909</v>
      </c>
      <c r="H88" s="8">
        <f t="shared" si="32"/>
        <v>1263.059402893198</v>
      </c>
      <c r="I88" s="8">
        <f t="shared" si="33"/>
        <v>63152.970144659892</v>
      </c>
      <c r="J88" s="8">
        <f t="shared" si="34"/>
        <v>1233.0028243494983</v>
      </c>
      <c r="K88" s="8">
        <f t="shared" si="35"/>
        <v>61650.141217474913</v>
      </c>
    </row>
    <row r="89" spans="1:11">
      <c r="A89" s="1" t="s">
        <v>28</v>
      </c>
      <c r="B89" s="10">
        <v>0.44444444444444398</v>
      </c>
      <c r="D89" s="4">
        <v>2</v>
      </c>
      <c r="E89" s="4">
        <v>12</v>
      </c>
      <c r="F89" s="7">
        <f t="shared" si="30"/>
        <v>7024438.28870421</v>
      </c>
      <c r="G89" s="7">
        <f t="shared" si="31"/>
        <v>6857280.2115257429</v>
      </c>
      <c r="H89" s="8">
        <f t="shared" si="32"/>
        <v>1404.8876577408421</v>
      </c>
      <c r="I89" s="8">
        <f t="shared" si="33"/>
        <v>70244.382887042098</v>
      </c>
      <c r="J89" s="8">
        <f t="shared" si="34"/>
        <v>1371.4560423051487</v>
      </c>
      <c r="K89" s="8">
        <f t="shared" si="35"/>
        <v>68572.802115257422</v>
      </c>
    </row>
    <row r="90" spans="1:11">
      <c r="A90" s="1" t="s">
        <v>29</v>
      </c>
      <c r="B90" s="10">
        <v>0.6</v>
      </c>
      <c r="D90" s="4">
        <v>2</v>
      </c>
      <c r="E90" s="4">
        <v>12</v>
      </c>
      <c r="F90" s="7">
        <f t="shared" si="30"/>
        <v>9506432.7485380117</v>
      </c>
      <c r="G90" s="7">
        <f t="shared" si="31"/>
        <v>9280211.5257496554</v>
      </c>
      <c r="H90" s="8">
        <f t="shared" si="32"/>
        <v>1901.2865497076023</v>
      </c>
      <c r="I90" s="8">
        <f t="shared" si="33"/>
        <v>95064.327485380112</v>
      </c>
      <c r="J90" s="8">
        <f t="shared" si="34"/>
        <v>1856.0423051499311</v>
      </c>
      <c r="K90" s="8">
        <f t="shared" si="35"/>
        <v>92802.115257496553</v>
      </c>
    </row>
    <row r="91" spans="1:11">
      <c r="A91" s="1" t="s">
        <v>30</v>
      </c>
      <c r="B91" s="10">
        <v>0.66666666666666696</v>
      </c>
      <c r="D91" s="4">
        <v>2</v>
      </c>
      <c r="E91" s="4">
        <v>12</v>
      </c>
      <c r="F91" s="7">
        <f t="shared" si="30"/>
        <v>10570144.659895359</v>
      </c>
      <c r="G91" s="7">
        <f t="shared" si="31"/>
        <v>10318610.660417048</v>
      </c>
      <c r="H91" s="8">
        <f t="shared" si="32"/>
        <v>2114.0289319790718</v>
      </c>
      <c r="I91" s="8">
        <f t="shared" si="33"/>
        <v>105701.44659895358</v>
      </c>
      <c r="J91" s="8">
        <f t="shared" si="34"/>
        <v>2063.7221320834096</v>
      </c>
      <c r="K91" s="8">
        <f t="shared" si="35"/>
        <v>103186.10660417048</v>
      </c>
    </row>
    <row r="92" spans="1:11">
      <c r="A92" s="1" t="s">
        <v>31</v>
      </c>
      <c r="B92" s="10">
        <v>0.73333333333333295</v>
      </c>
      <c r="D92" s="4">
        <v>2</v>
      </c>
      <c r="E92" s="4">
        <v>12</v>
      </c>
      <c r="F92" s="7">
        <f t="shared" si="30"/>
        <v>11633856.571252689</v>
      </c>
      <c r="G92" s="7">
        <f t="shared" si="31"/>
        <v>11357009.795084424</v>
      </c>
      <c r="H92" s="8">
        <f t="shared" si="32"/>
        <v>2326.7713142505377</v>
      </c>
      <c r="I92" s="8">
        <f t="shared" si="33"/>
        <v>116338.56571252689</v>
      </c>
      <c r="J92" s="8">
        <f t="shared" si="34"/>
        <v>2271.401959016885</v>
      </c>
      <c r="K92" s="8">
        <f t="shared" si="35"/>
        <v>113570.09795084424</v>
      </c>
    </row>
    <row r="93" spans="1:11">
      <c r="A93" s="1" t="s">
        <v>32</v>
      </c>
      <c r="B93" s="10">
        <v>0.77777777777777801</v>
      </c>
      <c r="D93" s="4">
        <v>2</v>
      </c>
      <c r="E93" s="4">
        <v>12</v>
      </c>
      <c r="F93" s="7">
        <f t="shared" si="30"/>
        <v>12342997.845490925</v>
      </c>
      <c r="G93" s="7">
        <f t="shared" si="31"/>
        <v>12049275.884862693</v>
      </c>
      <c r="H93" s="8">
        <f t="shared" si="32"/>
        <v>2468.5995690981849</v>
      </c>
      <c r="I93" s="8">
        <f t="shared" si="33"/>
        <v>123429.97845490924</v>
      </c>
      <c r="J93" s="8">
        <f t="shared" si="34"/>
        <v>2409.8551769725386</v>
      </c>
      <c r="K93" s="8">
        <f t="shared" si="35"/>
        <v>120492.75884862692</v>
      </c>
    </row>
    <row r="94" spans="1:11">
      <c r="A94" s="1" t="s">
        <v>33</v>
      </c>
      <c r="B94" s="10">
        <v>0.82222222222222197</v>
      </c>
      <c r="D94" s="4">
        <v>2</v>
      </c>
      <c r="E94" s="4">
        <v>12</v>
      </c>
      <c r="F94" s="7">
        <f t="shared" si="30"/>
        <v>13052139.119729144</v>
      </c>
      <c r="G94" s="7">
        <f t="shared" si="31"/>
        <v>12741541.974640943</v>
      </c>
      <c r="H94" s="8">
        <f t="shared" si="32"/>
        <v>2610.427823945829</v>
      </c>
      <c r="I94" s="8">
        <f t="shared" si="33"/>
        <v>130521.39119729145</v>
      </c>
      <c r="J94" s="8">
        <f t="shared" si="34"/>
        <v>2548.3083949281886</v>
      </c>
      <c r="K94" s="8">
        <f t="shared" si="35"/>
        <v>127415.41974640943</v>
      </c>
    </row>
    <row r="95" spans="1:11">
      <c r="A95" s="1" t="s">
        <v>34</v>
      </c>
      <c r="B95" s="10">
        <v>0.88888888888888895</v>
      </c>
      <c r="D95" s="4">
        <v>2</v>
      </c>
      <c r="E95" s="4">
        <v>12</v>
      </c>
      <c r="F95" s="7">
        <f t="shared" si="30"/>
        <v>14115851.03108649</v>
      </c>
      <c r="G95" s="7">
        <f t="shared" si="31"/>
        <v>13779941.109308336</v>
      </c>
      <c r="H95" s="8">
        <f t="shared" si="32"/>
        <v>2823.1702062172981</v>
      </c>
      <c r="I95" s="8">
        <f t="shared" si="33"/>
        <v>141158.51031086489</v>
      </c>
      <c r="J95" s="8">
        <f t="shared" si="34"/>
        <v>2755.9882218616672</v>
      </c>
      <c r="K95" s="8">
        <f t="shared" si="35"/>
        <v>137799.41109308336</v>
      </c>
    </row>
    <row r="96" spans="1:11">
      <c r="A96" s="2" t="s">
        <v>91</v>
      </c>
      <c r="B96" s="10">
        <v>0.24444444444444399</v>
      </c>
      <c r="D96" s="4">
        <v>2</v>
      </c>
      <c r="E96" s="4">
        <v>12</v>
      </c>
      <c r="F96" s="7">
        <f t="shared" si="30"/>
        <v>3833302.5546321874</v>
      </c>
      <c r="G96" s="7">
        <f t="shared" si="31"/>
        <v>3742082.8075235793</v>
      </c>
      <c r="H96" s="8">
        <f t="shared" si="32"/>
        <v>766.6605109264375</v>
      </c>
      <c r="I96" s="8">
        <f t="shared" si="33"/>
        <v>38333.025546321871</v>
      </c>
      <c r="J96" s="8">
        <f t="shared" si="34"/>
        <v>748.4165615047159</v>
      </c>
      <c r="K96" s="8">
        <f t="shared" si="35"/>
        <v>37420.828075235797</v>
      </c>
    </row>
    <row r="97" spans="1:11">
      <c r="A97" s="2" t="s">
        <v>92</v>
      </c>
      <c r="B97" s="10">
        <v>0.266666666666667</v>
      </c>
      <c r="D97" s="4">
        <v>2</v>
      </c>
      <c r="E97" s="4">
        <v>12</v>
      </c>
      <c r="F97" s="7">
        <f t="shared" si="30"/>
        <v>4187873.1917513134</v>
      </c>
      <c r="G97" s="7">
        <f t="shared" si="31"/>
        <v>4088215.8524127207</v>
      </c>
      <c r="H97" s="8">
        <f t="shared" si="32"/>
        <v>837.57463835026272</v>
      </c>
      <c r="I97" s="8">
        <f t="shared" si="33"/>
        <v>41878.731917513134</v>
      </c>
      <c r="J97" s="8">
        <f t="shared" si="34"/>
        <v>817.64317048254418</v>
      </c>
      <c r="K97" s="8">
        <f t="shared" si="35"/>
        <v>40882.158524127204</v>
      </c>
    </row>
    <row r="98" spans="1:11">
      <c r="A98" s="2" t="s">
        <v>93</v>
      </c>
      <c r="B98" s="10">
        <v>0.31111111111111101</v>
      </c>
      <c r="D98" s="4">
        <v>2</v>
      </c>
      <c r="E98" s="4">
        <v>12</v>
      </c>
      <c r="F98" s="7">
        <f t="shared" si="30"/>
        <v>4897014.4659895338</v>
      </c>
      <c r="G98" s="7">
        <f t="shared" si="31"/>
        <v>4780481.9421909722</v>
      </c>
      <c r="H98" s="8">
        <f t="shared" si="32"/>
        <v>979.40289319790679</v>
      </c>
      <c r="I98" s="8">
        <f t="shared" si="33"/>
        <v>48970.144659895341</v>
      </c>
      <c r="J98" s="8">
        <f t="shared" si="34"/>
        <v>956.09638843819448</v>
      </c>
      <c r="K98" s="8">
        <f t="shared" si="35"/>
        <v>47804.81942190972</v>
      </c>
    </row>
    <row r="99" spans="1:11">
      <c r="A99" s="2" t="s">
        <v>94</v>
      </c>
      <c r="B99" s="10">
        <v>0.46666666666666701</v>
      </c>
      <c r="D99" s="4">
        <v>2</v>
      </c>
      <c r="E99" s="4">
        <v>12</v>
      </c>
      <c r="F99" s="7">
        <f t="shared" si="30"/>
        <v>7379008.9258233355</v>
      </c>
      <c r="G99" s="7">
        <f t="shared" si="31"/>
        <v>7203413.2564148847</v>
      </c>
      <c r="H99" s="8">
        <f t="shared" si="32"/>
        <v>1475.8017851646671</v>
      </c>
      <c r="I99" s="8">
        <f t="shared" si="33"/>
        <v>73790.089258233362</v>
      </c>
      <c r="J99" s="8">
        <f t="shared" si="34"/>
        <v>1440.6826512829768</v>
      </c>
      <c r="K99" s="8">
        <f t="shared" si="35"/>
        <v>72034.132564148851</v>
      </c>
    </row>
    <row r="100" spans="1:11">
      <c r="A100" s="2" t="s">
        <v>95</v>
      </c>
      <c r="B100" s="10">
        <v>0.53333333333333299</v>
      </c>
      <c r="D100" s="4">
        <v>2</v>
      </c>
      <c r="E100" s="4">
        <v>12</v>
      </c>
      <c r="F100" s="7">
        <f t="shared" si="30"/>
        <v>8442720.8371806666</v>
      </c>
      <c r="G100" s="7">
        <f t="shared" si="31"/>
        <v>8241812.3910822617</v>
      </c>
      <c r="H100" s="8">
        <f t="shared" si="32"/>
        <v>1688.5441674361334</v>
      </c>
      <c r="I100" s="8">
        <f t="shared" si="33"/>
        <v>84427.208371806671</v>
      </c>
      <c r="J100" s="8">
        <f t="shared" si="34"/>
        <v>1648.3624782164522</v>
      </c>
      <c r="K100" s="8">
        <f t="shared" si="35"/>
        <v>82418.123910822615</v>
      </c>
    </row>
    <row r="101" spans="1:11">
      <c r="A101" s="2" t="s">
        <v>96</v>
      </c>
      <c r="B101" s="10">
        <v>0.71111111111111103</v>
      </c>
      <c r="D101" s="4">
        <v>2</v>
      </c>
      <c r="E101" s="4">
        <v>12</v>
      </c>
      <c r="F101" s="7">
        <f t="shared" si="30"/>
        <v>11279285.934133578</v>
      </c>
      <c r="G101" s="7">
        <f t="shared" si="31"/>
        <v>11010876.750195298</v>
      </c>
      <c r="H101" s="8">
        <f t="shared" si="32"/>
        <v>2255.8571868267154</v>
      </c>
      <c r="I101" s="8">
        <f t="shared" si="33"/>
        <v>112792.85934133577</v>
      </c>
      <c r="J101" s="8">
        <f t="shared" si="34"/>
        <v>2202.1753500390596</v>
      </c>
      <c r="K101" s="8">
        <f t="shared" si="35"/>
        <v>110108.76750195299</v>
      </c>
    </row>
    <row r="102" spans="1:11">
      <c r="B102" s="10"/>
      <c r="E102" s="4"/>
      <c r="F102" s="7"/>
      <c r="G102" s="7"/>
      <c r="H102" s="8"/>
      <c r="I102" s="8"/>
      <c r="J102" s="8"/>
      <c r="K102" s="8"/>
    </row>
    <row r="103" spans="1:11">
      <c r="A103" s="1" t="s">
        <v>39</v>
      </c>
      <c r="B103" s="10">
        <v>0.6</v>
      </c>
      <c r="D103" s="4">
        <v>3</v>
      </c>
      <c r="E103" s="4">
        <v>12</v>
      </c>
      <c r="F103" s="7">
        <f t="shared" ref="F103:F111" si="36">$B$7/($B$11/D103+90+ROUNDUP(($B$11/D103/90/16-1),0)*0)*($B$11*(B103)-(16*E103)-80)</f>
        <v>14239926.233287228</v>
      </c>
      <c r="G103" s="7">
        <f t="shared" ref="G103:G111" si="37">$B$7/($B$11/D103+90+ROUNDUP(($B$11/D103/90/16-1),0)*36)*($B$11*(B103)-(16*E103)-80)</f>
        <v>13916554.023609987</v>
      </c>
      <c r="H103" s="8">
        <f t="shared" ref="H103:H111" si="38">F103/$B$5</f>
        <v>2847.9852466574457</v>
      </c>
      <c r="I103" s="8">
        <f t="shared" ref="I103:I111" si="39">F103/$B$6</f>
        <v>142399.26233287228</v>
      </c>
      <c r="J103" s="8">
        <f t="shared" ref="J103:J111" si="40">G103/$B$5</f>
        <v>2783.3108047219971</v>
      </c>
      <c r="K103" s="8">
        <f t="shared" ref="K103:K111" si="41">G103/$B$6</f>
        <v>139165.54023609986</v>
      </c>
    </row>
    <row r="104" spans="1:11">
      <c r="A104" s="1" t="s">
        <v>40</v>
      </c>
      <c r="B104" s="10">
        <v>0.66666666666666696</v>
      </c>
      <c r="D104" s="4">
        <v>3</v>
      </c>
      <c r="E104" s="4">
        <v>12</v>
      </c>
      <c r="F104" s="7">
        <f t="shared" si="36"/>
        <v>15833287.22913786</v>
      </c>
      <c r="G104" s="7">
        <f t="shared" si="37"/>
        <v>15473731.63918177</v>
      </c>
      <c r="H104" s="8">
        <f t="shared" si="38"/>
        <v>3166.6574458275722</v>
      </c>
      <c r="I104" s="8">
        <f t="shared" si="39"/>
        <v>158332.87229137859</v>
      </c>
      <c r="J104" s="8">
        <f t="shared" si="40"/>
        <v>3094.7463278363539</v>
      </c>
      <c r="K104" s="8">
        <f t="shared" si="41"/>
        <v>154737.3163918177</v>
      </c>
    </row>
    <row r="105" spans="1:11">
      <c r="A105" s="1" t="s">
        <v>41</v>
      </c>
      <c r="B105" s="10">
        <v>0.73333333333333295</v>
      </c>
      <c r="D105" s="4">
        <v>3</v>
      </c>
      <c r="E105" s="4">
        <v>12</v>
      </c>
      <c r="F105" s="7">
        <f t="shared" si="36"/>
        <v>17426648.224988464</v>
      </c>
      <c r="G105" s="7">
        <f t="shared" si="37"/>
        <v>17030909.25475353</v>
      </c>
      <c r="H105" s="8">
        <f t="shared" si="38"/>
        <v>3485.3296449976929</v>
      </c>
      <c r="I105" s="8">
        <f t="shared" si="39"/>
        <v>174266.48224988463</v>
      </c>
      <c r="J105" s="8">
        <f t="shared" si="40"/>
        <v>3406.1818509507061</v>
      </c>
      <c r="K105" s="8">
        <f t="shared" si="41"/>
        <v>170309.09254753531</v>
      </c>
    </row>
    <row r="106" spans="1:11">
      <c r="A106" s="1" t="s">
        <v>42</v>
      </c>
      <c r="B106" s="10">
        <v>0.82222222222222197</v>
      </c>
      <c r="D106" s="4">
        <v>3</v>
      </c>
      <c r="E106" s="4">
        <v>12</v>
      </c>
      <c r="F106" s="7">
        <f t="shared" si="36"/>
        <v>19551129.552789297</v>
      </c>
      <c r="G106" s="7">
        <f t="shared" si="37"/>
        <v>19107146.0755159</v>
      </c>
      <c r="H106" s="8">
        <f t="shared" si="38"/>
        <v>3910.2259105578596</v>
      </c>
      <c r="I106" s="8">
        <f t="shared" si="39"/>
        <v>195511.29552789297</v>
      </c>
      <c r="J106" s="8">
        <f t="shared" si="40"/>
        <v>3821.42921510318</v>
      </c>
      <c r="K106" s="8">
        <f t="shared" si="41"/>
        <v>191071.460755159</v>
      </c>
    </row>
    <row r="107" spans="1:11">
      <c r="A107" s="1" t="s">
        <v>43</v>
      </c>
      <c r="B107" s="10">
        <v>0.88888888888888895</v>
      </c>
      <c r="D107" s="4">
        <v>3</v>
      </c>
      <c r="E107" s="4">
        <v>12</v>
      </c>
      <c r="F107" s="7">
        <f t="shared" si="36"/>
        <v>21144490.548639927</v>
      </c>
      <c r="G107" s="7">
        <f t="shared" si="37"/>
        <v>20664323.691087686</v>
      </c>
      <c r="H107" s="8">
        <f t="shared" si="38"/>
        <v>4228.8981097279857</v>
      </c>
      <c r="I107" s="8">
        <f t="shared" si="39"/>
        <v>211444.90548639928</v>
      </c>
      <c r="J107" s="8">
        <f t="shared" si="40"/>
        <v>4132.8647382175368</v>
      </c>
      <c r="K107" s="8">
        <f t="shared" si="41"/>
        <v>206643.23691087685</v>
      </c>
    </row>
    <row r="108" spans="1:11">
      <c r="A108" s="2" t="s">
        <v>97</v>
      </c>
      <c r="B108" s="10">
        <v>0.46666666666666701</v>
      </c>
      <c r="D108" s="4">
        <v>3</v>
      </c>
      <c r="E108" s="4">
        <v>12</v>
      </c>
      <c r="F108" s="7">
        <f t="shared" si="36"/>
        <v>11053204.241585992</v>
      </c>
      <c r="G108" s="7">
        <f t="shared" si="37"/>
        <v>10802198.792466441</v>
      </c>
      <c r="H108" s="8">
        <f t="shared" si="38"/>
        <v>2210.6408483171986</v>
      </c>
      <c r="I108" s="8">
        <f t="shared" si="39"/>
        <v>110532.04241585992</v>
      </c>
      <c r="J108" s="8">
        <f t="shared" si="40"/>
        <v>2160.4397584932881</v>
      </c>
      <c r="K108" s="8">
        <f t="shared" si="41"/>
        <v>108021.98792466441</v>
      </c>
    </row>
    <row r="109" spans="1:11">
      <c r="A109" s="2" t="s">
        <v>98</v>
      </c>
      <c r="B109" s="10">
        <v>0.53333333333333299</v>
      </c>
      <c r="D109" s="4">
        <v>3</v>
      </c>
      <c r="E109" s="4">
        <v>12</v>
      </c>
      <c r="F109" s="7">
        <f t="shared" si="36"/>
        <v>12646565.237436598</v>
      </c>
      <c r="G109" s="7">
        <f t="shared" si="37"/>
        <v>12359376.408038201</v>
      </c>
      <c r="H109" s="8">
        <f t="shared" si="38"/>
        <v>2529.3130474873196</v>
      </c>
      <c r="I109" s="8">
        <f t="shared" si="39"/>
        <v>126465.65237436598</v>
      </c>
      <c r="J109" s="8">
        <f t="shared" si="40"/>
        <v>2471.8752816076403</v>
      </c>
      <c r="K109" s="8">
        <f t="shared" si="41"/>
        <v>123593.76408038201</v>
      </c>
    </row>
    <row r="110" spans="1:11">
      <c r="A110" s="2" t="s">
        <v>99</v>
      </c>
      <c r="B110" s="10">
        <v>0.57777777777777795</v>
      </c>
      <c r="D110" s="4">
        <v>3</v>
      </c>
      <c r="E110" s="4">
        <v>12</v>
      </c>
      <c r="F110" s="7">
        <f t="shared" si="36"/>
        <v>13708805.901337024</v>
      </c>
      <c r="G110" s="7">
        <f t="shared" si="37"/>
        <v>13397494.818419397</v>
      </c>
      <c r="H110" s="8">
        <f t="shared" si="38"/>
        <v>2741.7611802674046</v>
      </c>
      <c r="I110" s="8">
        <f t="shared" si="39"/>
        <v>137088.05901337025</v>
      </c>
      <c r="J110" s="8">
        <f t="shared" si="40"/>
        <v>2679.4989636838795</v>
      </c>
      <c r="K110" s="8">
        <f t="shared" si="41"/>
        <v>133974.94818419396</v>
      </c>
    </row>
    <row r="111" spans="1:11">
      <c r="A111" s="2" t="s">
        <v>100</v>
      </c>
      <c r="B111" s="10">
        <v>0.71111111111111103</v>
      </c>
      <c r="D111" s="4">
        <v>3</v>
      </c>
      <c r="E111" s="4">
        <v>12</v>
      </c>
      <c r="F111" s="7">
        <f t="shared" si="36"/>
        <v>16895527.893038265</v>
      </c>
      <c r="G111" s="7">
        <f t="shared" si="37"/>
        <v>16511850.049562944</v>
      </c>
      <c r="H111" s="8">
        <f t="shared" si="38"/>
        <v>3379.1055786076531</v>
      </c>
      <c r="I111" s="8">
        <f t="shared" si="39"/>
        <v>168955.27893038266</v>
      </c>
      <c r="J111" s="8">
        <f t="shared" si="40"/>
        <v>3302.370009912589</v>
      </c>
      <c r="K111" s="8">
        <f t="shared" si="41"/>
        <v>165118.50049562944</v>
      </c>
    </row>
    <row r="112" spans="1:11">
      <c r="B112" s="10"/>
      <c r="E112" s="4"/>
      <c r="F112" s="7"/>
      <c r="G112" s="7"/>
      <c r="H112" s="8"/>
      <c r="I112" s="8"/>
      <c r="J112" s="8"/>
      <c r="K112" s="8"/>
    </row>
    <row r="113" spans="1:11">
      <c r="A113" s="1" t="s">
        <v>50</v>
      </c>
      <c r="B113" s="10">
        <v>0.66666666666666696</v>
      </c>
      <c r="D113" s="4">
        <v>4</v>
      </c>
      <c r="E113" s="4">
        <v>12</v>
      </c>
      <c r="F113" s="7">
        <f t="shared" ref="F113:F122" si="42">$B$7/($B$11/D113+90+ROUNDUP(($B$11/D113/90/16-1),0)*0)*($B$11*(B113)-(16*E113)-80)</f>
        <v>21081890.730509527</v>
      </c>
      <c r="G113" s="7">
        <f t="shared" ref="G113:G122" si="43">$B$7/($B$11/D113+90+ROUNDUP(($B$11/D113/90/16-1),0)*36)*($B$11*(B113)-(16*E113)-80)</f>
        <v>20581565.384154391</v>
      </c>
      <c r="H113" s="8">
        <f t="shared" ref="H113:H122" si="44">F113/$B$5</f>
        <v>4216.3781461019053</v>
      </c>
      <c r="I113" s="8">
        <f t="shared" ref="I113:I122" si="45">F113/$B$6</f>
        <v>210818.90730509526</v>
      </c>
      <c r="J113" s="8">
        <f t="shared" ref="J113:J122" si="46">G113/$B$5</f>
        <v>4116.3130768308783</v>
      </c>
      <c r="K113" s="8">
        <f t="shared" ref="K113:K122" si="47">G113/$B$6</f>
        <v>205815.65384154391</v>
      </c>
    </row>
    <row r="114" spans="1:11">
      <c r="A114" s="1" t="s">
        <v>51</v>
      </c>
      <c r="B114" s="10">
        <v>0.73333333333333295</v>
      </c>
      <c r="D114" s="4">
        <v>4</v>
      </c>
      <c r="E114" s="4">
        <v>12</v>
      </c>
      <c r="F114" s="7">
        <f t="shared" si="42"/>
        <v>23203437.69183547</v>
      </c>
      <c r="G114" s="7">
        <f t="shared" si="43"/>
        <v>22652762.795157608</v>
      </c>
      <c r="H114" s="8">
        <f t="shared" si="44"/>
        <v>4640.687538367094</v>
      </c>
      <c r="I114" s="8">
        <f t="shared" si="45"/>
        <v>232034.37691835471</v>
      </c>
      <c r="J114" s="8">
        <f t="shared" si="46"/>
        <v>4530.5525590315219</v>
      </c>
      <c r="K114" s="8">
        <f t="shared" si="47"/>
        <v>226527.62795157608</v>
      </c>
    </row>
    <row r="115" spans="1:11">
      <c r="A115" s="1" t="s">
        <v>52</v>
      </c>
      <c r="B115" s="10">
        <v>0.77777777777777801</v>
      </c>
      <c r="D115" s="4">
        <v>4</v>
      </c>
      <c r="E115" s="4">
        <v>12</v>
      </c>
      <c r="F115" s="7">
        <f t="shared" si="42"/>
        <v>24617802.332719468</v>
      </c>
      <c r="G115" s="7">
        <f t="shared" si="43"/>
        <v>24033561.069159783</v>
      </c>
      <c r="H115" s="8">
        <f t="shared" si="44"/>
        <v>4923.5604665438932</v>
      </c>
      <c r="I115" s="8">
        <f t="shared" si="45"/>
        <v>246178.02332719468</v>
      </c>
      <c r="J115" s="8">
        <f t="shared" si="46"/>
        <v>4806.7122138319564</v>
      </c>
      <c r="K115" s="8">
        <f t="shared" si="47"/>
        <v>240335.61069159783</v>
      </c>
    </row>
    <row r="116" spans="1:11">
      <c r="A116" s="1" t="s">
        <v>53</v>
      </c>
      <c r="B116" s="10">
        <v>0.82222222222222197</v>
      </c>
      <c r="D116" s="4">
        <v>4</v>
      </c>
      <c r="E116" s="4">
        <v>12</v>
      </c>
      <c r="F116" s="7">
        <f t="shared" si="42"/>
        <v>26032166.973603431</v>
      </c>
      <c r="G116" s="7">
        <f t="shared" si="43"/>
        <v>25414359.343161926</v>
      </c>
      <c r="H116" s="8">
        <f t="shared" si="44"/>
        <v>5206.433394720686</v>
      </c>
      <c r="I116" s="8">
        <f t="shared" si="45"/>
        <v>260321.66973603432</v>
      </c>
      <c r="J116" s="8">
        <f t="shared" si="46"/>
        <v>5082.8718686323855</v>
      </c>
      <c r="K116" s="8">
        <f t="shared" si="47"/>
        <v>254143.59343161926</v>
      </c>
    </row>
    <row r="117" spans="1:11">
      <c r="A117" s="1" t="s">
        <v>101</v>
      </c>
      <c r="B117" s="10">
        <v>0.88888888888888895</v>
      </c>
      <c r="D117" s="4">
        <v>4</v>
      </c>
      <c r="E117" s="4">
        <v>12</v>
      </c>
      <c r="F117" s="7">
        <f t="shared" si="42"/>
        <v>28153713.934929408</v>
      </c>
      <c r="G117" s="7">
        <f t="shared" si="43"/>
        <v>27485556.754165173</v>
      </c>
      <c r="H117" s="8">
        <f t="shared" si="44"/>
        <v>5630.742786985882</v>
      </c>
      <c r="I117" s="8">
        <f t="shared" si="45"/>
        <v>281537.13934929407</v>
      </c>
      <c r="J117" s="8">
        <f t="shared" si="46"/>
        <v>5497.1113508330345</v>
      </c>
      <c r="K117" s="8">
        <f t="shared" si="47"/>
        <v>274855.56754165172</v>
      </c>
    </row>
    <row r="118" spans="1:11">
      <c r="A118" s="2" t="s">
        <v>102</v>
      </c>
      <c r="B118" s="10">
        <v>0.46666666666666701</v>
      </c>
      <c r="D118" s="4">
        <v>4</v>
      </c>
      <c r="E118" s="4">
        <v>12</v>
      </c>
      <c r="F118" s="7">
        <f t="shared" si="42"/>
        <v>14717249.846531626</v>
      </c>
      <c r="G118" s="7">
        <f t="shared" si="43"/>
        <v>14367973.151144683</v>
      </c>
      <c r="H118" s="8">
        <f t="shared" si="44"/>
        <v>2943.4499693063253</v>
      </c>
      <c r="I118" s="8">
        <f t="shared" si="45"/>
        <v>147172.49846531625</v>
      </c>
      <c r="J118" s="8">
        <f t="shared" si="46"/>
        <v>2873.5946302289367</v>
      </c>
      <c r="K118" s="8">
        <f t="shared" si="47"/>
        <v>143679.73151144682</v>
      </c>
    </row>
    <row r="119" spans="1:11">
      <c r="A119" s="2" t="s">
        <v>103</v>
      </c>
      <c r="B119" s="10">
        <v>0.53333333333333299</v>
      </c>
      <c r="D119" s="4">
        <v>4</v>
      </c>
      <c r="E119" s="4">
        <v>12</v>
      </c>
      <c r="F119" s="7">
        <f t="shared" si="42"/>
        <v>16838796.807857573</v>
      </c>
      <c r="G119" s="7">
        <f t="shared" si="43"/>
        <v>16439170.562147899</v>
      </c>
      <c r="H119" s="8">
        <f t="shared" si="44"/>
        <v>3367.7593615715145</v>
      </c>
      <c r="I119" s="8">
        <f t="shared" si="45"/>
        <v>168387.96807857574</v>
      </c>
      <c r="J119" s="8">
        <f t="shared" si="46"/>
        <v>3287.8341124295798</v>
      </c>
      <c r="K119" s="8">
        <f t="shared" si="47"/>
        <v>164391.70562147899</v>
      </c>
    </row>
    <row r="120" spans="1:11">
      <c r="A120" s="2" t="s">
        <v>104</v>
      </c>
      <c r="B120" s="10">
        <v>0.57777777777777795</v>
      </c>
      <c r="D120" s="4">
        <v>4</v>
      </c>
      <c r="E120" s="4">
        <v>12</v>
      </c>
      <c r="F120" s="7">
        <f t="shared" si="42"/>
        <v>18253161.448741563</v>
      </c>
      <c r="G120" s="7">
        <f t="shared" si="43"/>
        <v>17819968.836150069</v>
      </c>
      <c r="H120" s="8">
        <f t="shared" si="44"/>
        <v>3650.6322897483124</v>
      </c>
      <c r="I120" s="8">
        <f t="shared" si="45"/>
        <v>182531.61448741562</v>
      </c>
      <c r="J120" s="8">
        <f t="shared" si="46"/>
        <v>3563.9937672300139</v>
      </c>
      <c r="K120" s="8">
        <f t="shared" si="47"/>
        <v>178199.68836150068</v>
      </c>
    </row>
    <row r="121" spans="1:11">
      <c r="A121" s="2" t="s">
        <v>105</v>
      </c>
      <c r="B121" s="10">
        <v>0.6</v>
      </c>
      <c r="D121" s="4">
        <v>4</v>
      </c>
      <c r="E121" s="4">
        <v>12</v>
      </c>
      <c r="F121" s="7">
        <f t="shared" si="42"/>
        <v>18960343.76918355</v>
      </c>
      <c r="G121" s="7">
        <f t="shared" si="43"/>
        <v>18510367.973151144</v>
      </c>
      <c r="H121" s="8">
        <f t="shared" si="44"/>
        <v>3792.0687538367101</v>
      </c>
      <c r="I121" s="8">
        <f t="shared" si="45"/>
        <v>189603.43769183551</v>
      </c>
      <c r="J121" s="8">
        <f t="shared" si="46"/>
        <v>3702.0735946302289</v>
      </c>
      <c r="K121" s="8">
        <f t="shared" si="47"/>
        <v>185103.67973151142</v>
      </c>
    </row>
    <row r="122" spans="1:11">
      <c r="A122" s="2" t="s">
        <v>106</v>
      </c>
      <c r="B122" s="10">
        <v>0.71111111111111103</v>
      </c>
      <c r="D122" s="4">
        <v>4</v>
      </c>
      <c r="E122" s="4">
        <v>12</v>
      </c>
      <c r="F122" s="7">
        <f t="shared" si="42"/>
        <v>22496255.371393491</v>
      </c>
      <c r="G122" s="7">
        <f t="shared" si="43"/>
        <v>21962363.658156537</v>
      </c>
      <c r="H122" s="8">
        <f t="shared" si="44"/>
        <v>4499.2510742786981</v>
      </c>
      <c r="I122" s="8">
        <f t="shared" si="45"/>
        <v>224962.5537139349</v>
      </c>
      <c r="J122" s="8">
        <f t="shared" si="46"/>
        <v>4392.4727316313074</v>
      </c>
      <c r="K122" s="8">
        <f t="shared" si="47"/>
        <v>219623.63658156537</v>
      </c>
    </row>
    <row r="123" spans="1:11">
      <c r="A123" s="4"/>
      <c r="B123" s="10"/>
      <c r="E123" s="4"/>
      <c r="F123" s="7"/>
      <c r="G123" s="7"/>
      <c r="H123" s="8"/>
      <c r="I123" s="8"/>
      <c r="J123" s="8"/>
      <c r="K123" s="8"/>
    </row>
    <row r="124" spans="1:11">
      <c r="A124" s="1" t="s">
        <v>68</v>
      </c>
      <c r="B124" s="10">
        <v>0.73333333333333295</v>
      </c>
      <c r="D124">
        <v>5</v>
      </c>
      <c r="E124" s="4">
        <v>12</v>
      </c>
      <c r="F124" s="7">
        <f t="shared" ref="F124:F129" si="48">$B$7/($B$11/D124+90+ROUNDUP(($B$11/D124/90/16-1),0)*0)*($B$11*(B124)-(16*E124)-80)</f>
        <v>28964291.187739454</v>
      </c>
      <c r="G124" s="7">
        <f t="shared" ref="G124:G129" si="49">$B$7/($B$11/D124+90+ROUNDUP(($B$11/D124/90/16-1),0)*36)*($B$11*(B124)-(16*E124)-80)</f>
        <v>28338881.391512956</v>
      </c>
      <c r="H124" s="8">
        <f t="shared" ref="H124:H129" si="50">F124/$B$5</f>
        <v>5792.8582375478909</v>
      </c>
      <c r="I124" s="8">
        <f t="shared" ref="I124:I129" si="51">F124/$B$6</f>
        <v>289642.91187739454</v>
      </c>
      <c r="J124" s="8">
        <f t="shared" ref="J124:J129" si="52">G124/$B$5</f>
        <v>5667.776278302591</v>
      </c>
      <c r="K124" s="8">
        <f t="shared" ref="K124:K129" si="53">G124/$B$6</f>
        <v>283388.81391512958</v>
      </c>
    </row>
    <row r="125" spans="1:11">
      <c r="A125" s="1" t="s">
        <v>69</v>
      </c>
      <c r="B125" s="10">
        <v>0.77777777777777801</v>
      </c>
      <c r="D125">
        <v>5</v>
      </c>
      <c r="E125" s="4">
        <v>12</v>
      </c>
      <c r="F125" s="7">
        <f t="shared" si="48"/>
        <v>30729808.429118786</v>
      </c>
      <c r="G125" s="7">
        <f t="shared" si="49"/>
        <v>30066276.803118918</v>
      </c>
      <c r="H125" s="8">
        <f t="shared" si="50"/>
        <v>6145.9616858237569</v>
      </c>
      <c r="I125" s="8">
        <f t="shared" si="51"/>
        <v>307298.08429118787</v>
      </c>
      <c r="J125" s="8">
        <f t="shared" si="52"/>
        <v>6013.2553606237834</v>
      </c>
      <c r="K125" s="8">
        <f t="shared" si="53"/>
        <v>300662.76803118916</v>
      </c>
    </row>
    <row r="126" spans="1:11">
      <c r="A126" s="1" t="s">
        <v>70</v>
      </c>
      <c r="B126" s="10">
        <v>0.82222222222222197</v>
      </c>
      <c r="D126">
        <v>5</v>
      </c>
      <c r="E126" s="4">
        <v>12</v>
      </c>
      <c r="F126" s="7">
        <f t="shared" si="48"/>
        <v>32495325.670498077</v>
      </c>
      <c r="G126" s="7">
        <f t="shared" si="49"/>
        <v>31793672.214724835</v>
      </c>
      <c r="H126" s="8">
        <f t="shared" si="50"/>
        <v>6499.0651340996155</v>
      </c>
      <c r="I126" s="8">
        <f t="shared" si="51"/>
        <v>324953.25670498074</v>
      </c>
      <c r="J126" s="8">
        <f t="shared" si="52"/>
        <v>6358.7344429449668</v>
      </c>
      <c r="K126" s="8">
        <f t="shared" si="53"/>
        <v>317936.72214724834</v>
      </c>
    </row>
    <row r="127" spans="1:11">
      <c r="A127" s="1" t="s">
        <v>71</v>
      </c>
      <c r="B127" s="10">
        <v>0.88888888888888895</v>
      </c>
      <c r="D127">
        <v>5</v>
      </c>
      <c r="E127" s="4">
        <v>12</v>
      </c>
      <c r="F127" s="7">
        <f t="shared" si="48"/>
        <v>35143601.532567054</v>
      </c>
      <c r="G127" s="7">
        <f t="shared" si="49"/>
        <v>34384765.332133755</v>
      </c>
      <c r="H127" s="8">
        <f t="shared" si="50"/>
        <v>7028.7203065134108</v>
      </c>
      <c r="I127" s="8">
        <f t="shared" si="51"/>
        <v>351436.01532567054</v>
      </c>
      <c r="J127" s="8">
        <f t="shared" si="52"/>
        <v>6876.9530664267513</v>
      </c>
      <c r="K127" s="8">
        <f t="shared" si="53"/>
        <v>343847.65332133754</v>
      </c>
    </row>
    <row r="128" spans="1:11">
      <c r="A128" s="2" t="s">
        <v>107</v>
      </c>
      <c r="B128" s="10">
        <v>0.66666666666666696</v>
      </c>
      <c r="D128" s="4">
        <v>5</v>
      </c>
      <c r="E128" s="4">
        <v>12</v>
      </c>
      <c r="F128" s="7">
        <f t="shared" si="48"/>
        <v>26316015.325670514</v>
      </c>
      <c r="G128" s="7">
        <f t="shared" si="49"/>
        <v>25747788.274104077</v>
      </c>
      <c r="H128" s="8">
        <f t="shared" si="50"/>
        <v>5263.2030651341029</v>
      </c>
      <c r="I128" s="8">
        <f t="shared" si="51"/>
        <v>263160.15325670515</v>
      </c>
      <c r="J128" s="8">
        <f t="shared" si="52"/>
        <v>5149.5576548208155</v>
      </c>
      <c r="K128" s="8">
        <f t="shared" si="53"/>
        <v>257477.88274104078</v>
      </c>
    </row>
    <row r="129" spans="1:11">
      <c r="A129" s="2" t="s">
        <v>108</v>
      </c>
      <c r="B129" s="10">
        <v>0.71111111111111103</v>
      </c>
      <c r="D129" s="4">
        <v>5</v>
      </c>
      <c r="E129" s="4">
        <v>12</v>
      </c>
      <c r="F129" s="7">
        <f t="shared" si="48"/>
        <v>28081532.567049805</v>
      </c>
      <c r="G129" s="7">
        <f t="shared" si="49"/>
        <v>27475183.685709998</v>
      </c>
      <c r="H129" s="8">
        <f t="shared" si="50"/>
        <v>5616.3065134099606</v>
      </c>
      <c r="I129" s="8">
        <f t="shared" si="51"/>
        <v>280815.32567049807</v>
      </c>
      <c r="J129" s="8">
        <f t="shared" si="52"/>
        <v>5495.0367371419998</v>
      </c>
      <c r="K129" s="8">
        <f t="shared" si="53"/>
        <v>274751.83685709996</v>
      </c>
    </row>
    <row r="130" spans="1:11">
      <c r="A130" s="4"/>
      <c r="B130" s="10"/>
      <c r="E130" s="4"/>
      <c r="F130" s="11"/>
      <c r="G130" s="11"/>
      <c r="H130" s="8"/>
      <c r="I130" s="8"/>
      <c r="J130" s="8"/>
      <c r="K130" s="8"/>
    </row>
    <row r="131" spans="1:11">
      <c r="A131" s="4"/>
      <c r="B131" s="10"/>
      <c r="E131" s="4"/>
      <c r="F131" s="11"/>
      <c r="G131" s="11"/>
      <c r="H131" s="8"/>
      <c r="I131" s="8"/>
      <c r="J131" s="8"/>
      <c r="K131" s="8"/>
    </row>
    <row r="132" spans="1:11" s="5" customFormat="1">
      <c r="A132" s="5" t="s">
        <v>109</v>
      </c>
      <c r="B132" s="12"/>
      <c r="E132" s="4"/>
      <c r="F132" s="11"/>
      <c r="G132" s="11"/>
      <c r="H132" s="8"/>
      <c r="I132" s="8"/>
      <c r="J132" s="8"/>
      <c r="K132" s="8"/>
    </row>
    <row r="133" spans="1:11">
      <c r="A133" s="5" t="s">
        <v>17</v>
      </c>
      <c r="B133" s="5">
        <v>64800</v>
      </c>
      <c r="E133" s="4"/>
      <c r="F133" s="11"/>
      <c r="G133" s="11"/>
      <c r="H133" s="8"/>
      <c r="I133" s="8"/>
      <c r="J133" s="8"/>
      <c r="K133" s="8"/>
    </row>
    <row r="134" spans="1:11">
      <c r="A134" s="2" t="s">
        <v>110</v>
      </c>
      <c r="B134" s="10">
        <v>0.22222222222222199</v>
      </c>
      <c r="D134" s="4">
        <v>2</v>
      </c>
      <c r="E134" s="4">
        <v>12</v>
      </c>
      <c r="F134" s="7"/>
      <c r="G134" s="11">
        <f>$B$7*((14208-80)/33282)</f>
        <v>3395949.7626344571</v>
      </c>
      <c r="H134" s="8"/>
      <c r="I134" s="8"/>
      <c r="J134" s="8">
        <f>G134/$B$5</f>
        <v>679.18995252689137</v>
      </c>
      <c r="K134" s="8">
        <f>G134/$B$6</f>
        <v>33959.497626344571</v>
      </c>
    </row>
    <row r="135" spans="1:11" s="5" customFormat="1">
      <c r="A135" s="5" t="s">
        <v>111</v>
      </c>
      <c r="B135" s="5">
        <v>32400</v>
      </c>
      <c r="E135" s="4"/>
      <c r="F135" s="11"/>
      <c r="G135" s="11"/>
      <c r="H135" s="8"/>
      <c r="I135" s="8"/>
      <c r="J135" s="8"/>
      <c r="K135" s="8"/>
    </row>
    <row r="136" spans="1:11">
      <c r="A136" s="2" t="s">
        <v>112</v>
      </c>
      <c r="B136" s="10">
        <v>0.2</v>
      </c>
      <c r="D136" s="4">
        <v>1</v>
      </c>
      <c r="E136" s="4">
        <v>12</v>
      </c>
      <c r="F136" s="7"/>
      <c r="G136" s="11">
        <f>$B$7*((5660-80)/33282)</f>
        <v>1341265.548945376</v>
      </c>
      <c r="H136" s="8"/>
      <c r="I136" s="8"/>
      <c r="J136" s="8">
        <f>G136/$B$5</f>
        <v>268.25310978907521</v>
      </c>
      <c r="K136" s="8">
        <f>G136/$B$6</f>
        <v>13412.65548945376</v>
      </c>
    </row>
    <row r="137" spans="1:11">
      <c r="A137" s="2" t="s">
        <v>113</v>
      </c>
      <c r="B137" s="10">
        <v>0.24444444444444399</v>
      </c>
      <c r="D137" s="4">
        <v>1</v>
      </c>
      <c r="E137" s="4">
        <v>12</v>
      </c>
      <c r="F137" s="7"/>
      <c r="G137" s="11">
        <f>$B$7*((7740-80)/33282)</f>
        <v>1841235.5026741182</v>
      </c>
      <c r="H137" s="8"/>
      <c r="I137" s="8"/>
      <c r="J137" s="8">
        <f>G137/$B$5</f>
        <v>368.24710053482363</v>
      </c>
      <c r="K137" s="8">
        <f>G137/$B$6</f>
        <v>18412.355026741181</v>
      </c>
    </row>
    <row r="138" spans="1:11" s="4" customFormat="1">
      <c r="A138" s="2" t="s">
        <v>114</v>
      </c>
      <c r="B138" s="10">
        <v>0.33333333333333298</v>
      </c>
      <c r="D138" s="4">
        <v>1</v>
      </c>
      <c r="E138" s="4">
        <v>12</v>
      </c>
      <c r="F138" s="7"/>
      <c r="G138" s="11">
        <f>$B$7*((10620-80)/33282)</f>
        <v>2533501.5924523766</v>
      </c>
      <c r="H138" s="8"/>
      <c r="I138" s="8"/>
      <c r="J138" s="8">
        <f>G138/$B$5</f>
        <v>506.7003184904753</v>
      </c>
      <c r="K138" s="8">
        <f>G138/$B$6</f>
        <v>25335.015924523766</v>
      </c>
    </row>
    <row r="139" spans="1:11" s="5" customFormat="1">
      <c r="A139" s="5" t="s">
        <v>90</v>
      </c>
      <c r="B139" s="5">
        <v>16200</v>
      </c>
      <c r="E139" s="4"/>
      <c r="F139" s="11"/>
      <c r="G139" s="11"/>
      <c r="H139" s="8"/>
      <c r="I139" s="8"/>
      <c r="J139" s="8"/>
      <c r="K139" s="8"/>
    </row>
    <row r="140" spans="1:11">
      <c r="A140" s="2" t="s">
        <v>112</v>
      </c>
      <c r="B140" s="10">
        <v>0.2</v>
      </c>
      <c r="D140" s="4">
        <v>1</v>
      </c>
      <c r="E140" s="4">
        <v>12</v>
      </c>
      <c r="F140" s="7"/>
      <c r="G140" s="11">
        <f>$B$7*((3072-80)/16686)</f>
        <v>1434495.984657797</v>
      </c>
      <c r="H140" s="8"/>
      <c r="I140" s="8"/>
      <c r="J140" s="8">
        <f>G140/$B$5</f>
        <v>286.8991969315594</v>
      </c>
      <c r="K140" s="8">
        <f>G140/$B$6</f>
        <v>14344.959846577971</v>
      </c>
    </row>
    <row r="141" spans="1:11">
      <c r="A141" s="2" t="s">
        <v>115</v>
      </c>
      <c r="B141" s="10">
        <v>0.266666666666667</v>
      </c>
      <c r="D141" s="4">
        <v>1</v>
      </c>
      <c r="E141" s="4">
        <v>12</v>
      </c>
      <c r="F141" s="7"/>
      <c r="G141" s="11">
        <f>$B$7*((4152-80)/16686)</f>
        <v>1952295.337408606</v>
      </c>
      <c r="H141" s="8"/>
      <c r="I141" s="8"/>
      <c r="J141" s="8">
        <f>G141/$B$5</f>
        <v>390.45906748172121</v>
      </c>
      <c r="K141" s="8">
        <f>G141/$B$6</f>
        <v>19522.953374086061</v>
      </c>
    </row>
    <row r="142" spans="1:11">
      <c r="A142" s="2" t="s">
        <v>114</v>
      </c>
      <c r="B142" s="10">
        <v>0.33333333333333298</v>
      </c>
      <c r="D142" s="4">
        <v>1</v>
      </c>
      <c r="E142" s="4">
        <v>12</v>
      </c>
      <c r="F142" s="7"/>
      <c r="G142" s="11">
        <f>$B$7*((5232-80)/16686)</f>
        <v>2470094.6901594149</v>
      </c>
      <c r="H142" s="8"/>
      <c r="I142" s="8"/>
      <c r="J142" s="8">
        <f>G142/$B$5</f>
        <v>494.01893803188295</v>
      </c>
      <c r="K142" s="8">
        <f>G142/$B$6</f>
        <v>24700.94690159415</v>
      </c>
    </row>
    <row r="143" spans="1:11">
      <c r="A143" s="2" t="s">
        <v>116</v>
      </c>
      <c r="B143" s="10">
        <v>0.2</v>
      </c>
      <c r="D143" s="4">
        <v>0.5</v>
      </c>
      <c r="E143" s="4">
        <v>12</v>
      </c>
      <c r="F143" s="7"/>
      <c r="G143" s="11">
        <f>$B$7*((2512-80)/33282)</f>
        <v>584580.25359052944</v>
      </c>
      <c r="H143" s="8"/>
      <c r="I143" s="8"/>
      <c r="J143" s="8">
        <f>G143/$B$5</f>
        <v>116.91605071810589</v>
      </c>
      <c r="K143" s="8">
        <f>G143/$B$6</f>
        <v>5845.8025359052945</v>
      </c>
    </row>
    <row r="144" spans="1:11">
      <c r="A144" s="2" t="s">
        <v>117</v>
      </c>
      <c r="B144" s="10">
        <v>0.24444444444444399</v>
      </c>
      <c r="D144" s="4">
        <v>0.5</v>
      </c>
      <c r="E144" s="4">
        <v>12</v>
      </c>
      <c r="F144" s="7"/>
      <c r="G144" s="11">
        <f>$B$7*((3792-80)/33282)</f>
        <v>892254.07126975537</v>
      </c>
      <c r="H144" s="8"/>
      <c r="I144" s="8"/>
      <c r="J144" s="8">
        <f>G144/$B$5</f>
        <v>178.45081425395108</v>
      </c>
      <c r="K144" s="8">
        <f>G144/$B$6</f>
        <v>8922.5407126975533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 Thompson</dc:creator>
  <dc:description/>
  <cp:lastModifiedBy>Michelle Thompson</cp:lastModifiedBy>
  <cp:revision>8</cp:revision>
  <dcterms:created xsi:type="dcterms:W3CDTF">2016-02-13T02:00:11Z</dcterms:created>
  <dcterms:modified xsi:type="dcterms:W3CDTF">2016-11-10T22:54:46Z</dcterms:modified>
  <dc:language>en-US</dc:language>
</cp:coreProperties>
</file>