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rash/Development/alab/gitlab/cyfort/c5dec/cad/c5dec/assets/etr/"/>
    </mc:Choice>
  </mc:AlternateContent>
  <xr:revisionPtr revIDLastSave="0" documentId="13_ncr:1_{3765D216-36CB-BF48-96CF-539767C32AF7}" xr6:coauthVersionLast="47" xr6:coauthVersionMax="47" xr10:uidLastSave="{00000000-0000-0000-0000-000000000000}"/>
  <bookViews>
    <workbookView xWindow="0" yWindow="500" windowWidth="38400" windowHeight="21100" activeTab="3" xr2:uid="{855CF1A9-BC9C-2843-A38D-E12A64695AEA}"/>
  </bookViews>
  <sheets>
    <sheet name="WU" sheetId="4" r:id="rId1"/>
    <sheet name="AWI" sheetId="2" r:id="rId2"/>
    <sheet name="EvalOverview" sheetId="3" r:id="rId3"/>
    <sheet name="EvalOverviewPP"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5" l="1"/>
  <c r="A4" i="5"/>
  <c r="A5" i="5"/>
  <c r="A6" i="5"/>
  <c r="A7" i="5"/>
  <c r="A8" i="5"/>
  <c r="A2" i="5"/>
  <c r="U2" i="4" a="1"/>
  <c r="U2" i="4" s="1"/>
  <c r="D2" i="3" s="1"/>
  <c r="U3" i="4" a="1"/>
  <c r="U3" i="4" s="1"/>
  <c r="D3" i="3" s="1"/>
  <c r="U4" i="4" a="1"/>
  <c r="U4" i="4" s="1"/>
  <c r="U5" i="4" a="1"/>
  <c r="U5" i="4" s="1"/>
  <c r="D5" i="3" s="1"/>
  <c r="U6" i="4" a="1"/>
  <c r="U6" i="4" s="1"/>
  <c r="D6" i="3" s="1"/>
  <c r="U7" i="4" a="1"/>
  <c r="U7" i="4" s="1"/>
  <c r="U8" i="4" a="1"/>
  <c r="U8" i="4" s="1"/>
  <c r="D8" i="3" s="1"/>
  <c r="T2" i="4" a="1"/>
  <c r="T2" i="4" s="1"/>
  <c r="C2" i="3" s="1"/>
  <c r="T3" i="4" a="1"/>
  <c r="T3" i="4" s="1"/>
  <c r="T4" i="4" a="1"/>
  <c r="T4" i="4" s="1"/>
  <c r="C4" i="3" s="1"/>
  <c r="T5" i="4" a="1"/>
  <c r="T5" i="4" s="1"/>
  <c r="T6" i="4" a="1"/>
  <c r="T6" i="4" s="1"/>
  <c r="C6" i="5" s="1"/>
  <c r="T7" i="4" a="1"/>
  <c r="T7" i="4" s="1"/>
  <c r="T8" i="4" a="1"/>
  <c r="T8" i="4" s="1"/>
  <c r="C8" i="5" s="1"/>
  <c r="B2" i="2"/>
  <c r="B3" i="2"/>
  <c r="B4" i="2"/>
  <c r="B5" i="2"/>
  <c r="S5" i="4" s="1" a="1"/>
  <c r="S5" i="4" s="1"/>
  <c r="B5" i="3" s="1"/>
  <c r="B6" i="2"/>
  <c r="S6" i="4" s="1" a="1"/>
  <c r="S6" i="4" s="1"/>
  <c r="B6" i="3" s="1"/>
  <c r="B7" i="2"/>
  <c r="S7" i="4" s="1" a="1"/>
  <c r="S7" i="4" s="1"/>
  <c r="B7" i="3" s="1"/>
  <c r="B8" i="2"/>
  <c r="S8" i="4" a="1"/>
  <c r="S8" i="4" s="1"/>
  <c r="B8" i="3" s="1"/>
  <c r="S2" i="4" a="1"/>
  <c r="S2" i="4" s="1"/>
  <c r="B2" i="3" s="1"/>
  <c r="S3" i="4" a="1"/>
  <c r="S3" i="4" s="1"/>
  <c r="B3" i="3" s="1"/>
  <c r="S4" i="4" a="1"/>
  <c r="S4" i="4" s="1"/>
  <c r="B4" i="3" s="1"/>
  <c r="A3" i="3"/>
  <c r="A4" i="3"/>
  <c r="A5" i="3"/>
  <c r="A6" i="3"/>
  <c r="A7" i="3"/>
  <c r="A8" i="3"/>
  <c r="A2" i="3"/>
  <c r="D4" i="3" l="1"/>
  <c r="D4" i="5"/>
  <c r="C7" i="3"/>
  <c r="C7" i="5"/>
  <c r="V5" i="4" a="1"/>
  <c r="V5" i="4" s="1"/>
  <c r="C5" i="5"/>
  <c r="C3" i="5"/>
  <c r="V3" i="4" a="1"/>
  <c r="V3" i="4" s="1"/>
  <c r="C3" i="3"/>
  <c r="D7" i="3"/>
  <c r="D9" i="3" s="1"/>
  <c r="D7" i="5"/>
  <c r="B2" i="5"/>
  <c r="D6" i="5"/>
  <c r="B6" i="5"/>
  <c r="C2" i="5"/>
  <c r="D5" i="5"/>
  <c r="B5" i="5"/>
  <c r="D2" i="5"/>
  <c r="B4" i="5"/>
  <c r="D3" i="5"/>
  <c r="B3" i="5"/>
  <c r="C4" i="5"/>
  <c r="D8" i="5"/>
  <c r="B8" i="5"/>
  <c r="B7" i="5"/>
  <c r="C6" i="3"/>
  <c r="V6" i="4" a="1"/>
  <c r="V6" i="4" s="1"/>
  <c r="C8" i="3"/>
  <c r="V8" i="4" a="1"/>
  <c r="V8" i="4" s="1"/>
  <c r="V4" i="4" a="1"/>
  <c r="V4" i="4" s="1"/>
  <c r="C5" i="3"/>
  <c r="V7" i="4" a="1"/>
  <c r="V7" i="4" s="1"/>
  <c r="V2" i="4" a="1"/>
  <c r="V2" i="4" s="1"/>
  <c r="C9" i="3" l="1"/>
  <c r="E7" i="3"/>
  <c r="E7" i="5"/>
  <c r="E8" i="3"/>
  <c r="E8" i="5"/>
  <c r="E2" i="3"/>
  <c r="E2" i="5"/>
  <c r="E3" i="3"/>
  <c r="E3" i="5"/>
  <c r="D9" i="5"/>
  <c r="E5" i="3"/>
  <c r="E5" i="5"/>
  <c r="C9" i="5"/>
  <c r="E4" i="3"/>
  <c r="E4" i="5"/>
  <c r="E6" i="3"/>
  <c r="E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<sst xmlns="http://schemas.openxmlformats.org/spreadsheetml/2006/main" count="169" uniqueCount="102">
  <si>
    <t>Verdict</t>
  </si>
  <si>
    <t>Inconclusive</t>
  </si>
  <si>
    <t>AWI-ID</t>
  </si>
  <si>
    <t>AWI-Cat</t>
  </si>
  <si>
    <t>AWI-EvalObj</t>
  </si>
  <si>
    <t>AWI-Descr</t>
  </si>
  <si>
    <t>RequiredInput</t>
  </si>
  <si>
    <t>DevInput</t>
  </si>
  <si>
    <t>Analysis</t>
  </si>
  <si>
    <t>ALC_CMC.4-1</t>
  </si>
  <si>
    <t>Unique reference</t>
  </si>
  <si>
    <t>Hardware of the TOE</t>
  </si>
  <si>
    <t>Verify that the hardware of the operational TOE has an identification label.</t>
  </si>
  <si>
    <t>Missing evidence</t>
  </si>
  <si>
    <t>Analysis not possible due to missing evidence.
**Note**: This aspect could be checked by looking at the TOE devices.</t>
  </si>
  <si>
    <t>Result</t>
  </si>
  <si>
    <t>(ST + development security documentation) OR Audit report</t>
  </si>
  <si>
    <t>uid</t>
  </si>
  <si>
    <t>level</t>
  </si>
  <si>
    <t>text</t>
  </si>
  <si>
    <t>ref</t>
  </si>
  <si>
    <t>links</t>
  </si>
  <si>
    <t>active</t>
  </si>
  <si>
    <t>component</t>
  </si>
  <si>
    <t>dc_element</t>
  </si>
  <si>
    <t>dc_element_description</t>
  </si>
  <si>
    <t>derived</t>
  </si>
  <si>
    <t>element</t>
  </si>
  <si>
    <t>element_description</t>
  </si>
  <si>
    <t>evaluation_date</t>
  </si>
  <si>
    <t>evaluator</t>
  </si>
  <si>
    <t>evidence</t>
  </si>
  <si>
    <t>header</t>
  </si>
  <si>
    <t>normative</t>
  </si>
  <si>
    <t>reviewed</t>
  </si>
  <si>
    <t>verdict</t>
  </si>
  <si>
    <t>The evaluator shall check that the TOE provided for evaluation is labelled with its reference.The evaluator should ensure that the TOE contains the unique reference which is stated in the ST. This can be achieved through labelled packaging or media, or by a label displayed by the operational TOE. This is to ensure that it would be possible for consumers to identify the TOE (e.g. at the point of purchase or use).The TOE may provide a method by which it can be easily identified. For example, a software TOE may display its name and version number during the start up routine, or in response to a command line entry. A hardware or firmware TOE may be identified by a part number physically stamped on the TOE.Alternatively, the unique reference provided for the TOE may be the combination of the unique reference of each component from which the TOE is comprised (e.g. in the case of a composed TOE).</t>
  </si>
  <si>
    <t>alc_cmc.1</t>
  </si>
  <si>
    <t>['alc_cmc.1.1c']</t>
  </si>
  <si>
    <t>['# ALC_CMC.1.1C \n\nThe TOE shall be labelled with its unique reference.\n']</t>
  </si>
  <si>
    <t>alc_cmc.1.1e</t>
  </si>
  <si>
    <t xml:space="preserve"># ALC_CMC.1.1E 
The evaluator shall confirm that the information provided meets all requirements for content and presentation of evidence.
</t>
  </si>
  <si>
    <t>ALC_CMC.1-1</t>
  </si>
  <si>
    <t>The evaluator shall check that the TOE references used are consistent.If the TOE is labelled more than once then the labels have to be consistent. For example, it should be possible to relate any labelled guidance documentation supplied as part of the TOE to the evaluated operational TOE. This ensures that consumers can be confident that they have purchased the evaluated version of the TOE, that they have installed this version, and that they have the correct version of the guidance to operate the TOE in accordance with its ST.The evaluator also verifies that the TOE reference is consistent with the ST.If this work unit is applied to a composed TOE, the following will apply. The composed IT TOE will not be labelled with its unique (composite) reference, but only the individual components will be labelled with their appropriate TOE reference. It would require further development for the IT TOE to be labelled, i.e. during start-up and/or operation, with the composite reference. If the composed TOE is delivered as the constituent component TOEs, then the TOE items delivered will not contain the composite reference. However, the composed TOE ST will include the unique reference for the composed TOE and will identify the components comprising the composed TOE through which the consumers will be able to determine whether they have the appropriate items.</t>
  </si>
  <si>
    <t>[]</t>
  </si>
  <si>
    <t>ALC_CMC.1-2</t>
  </si>
  <si>
    <t>alc_cmc.4</t>
  </si>
  <si>
    <t>['alc_cmc.4.1c']</t>
  </si>
  <si>
    <t>['# ALC_CMC.4.1C \n\nThe TOE shall be labelled with its unique reference.\n']</t>
  </si>
  <si>
    <t>alc_cmc.4.1e</t>
  </si>
  <si>
    <t xml:space="preserve"># ALC_CMC.4.1E 
The evaluator shall confirm that the information provided meets all requirements for content and presentation of evidence.
</t>
  </si>
  <si>
    <t>chklist-20240703-200025-369</t>
  </si>
  <si>
    <t>1.368</t>
  </si>
  <si>
    <t>cfZI-wXURQiUpnV727ccmGIB99hUwgFSHFG80pfmu4A=</t>
  </si>
  <si>
    <t>chklist-20240703-200025-370</t>
  </si>
  <si>
    <t>1.369</t>
  </si>
  <si>
    <t>t31o5VQ29m-G_wFQM9EahdSr_bn_6iQNUn-6KoS_kts=</t>
  </si>
  <si>
    <t>chklist-20240703-200025-385</t>
  </si>
  <si>
    <t>1.384</t>
  </si>
  <si>
    <t>CBAAm5Mtn3a9doeXK5tB6iMUZGvfTvgd_kSHpJvrkZE=</t>
  </si>
  <si>
    <t>alc_dvs.1</t>
  </si>
  <si>
    <t>alc_dvs.1.1e</t>
  </si>
  <si>
    <t xml:space="preserve"># ALC_DVS.1.1E 
The evaluator shall confirm that the information provided meets all requirements for content and presentation of evidence.
</t>
  </si>
  <si>
    <t>chklist-20240703-200025-437</t>
  </si>
  <si>
    <t>1.436</t>
  </si>
  <si>
    <t>The evaluator shall examine the development confidentiality and integrity policies in order to determine the sufficiency of the security measures employed.The evaluator should examine whether the following is included in the policies:
1. what information relating to the TOE development needs to be kept confidential, and which members of the development staff are allowed to access such material;
2. what material must be protected from unauthorized modification in order to preserve the integrity of the TOE, and which members of the development staff are allowed to modify such material.
The evaluator should determine that these policies are described in the development security documentation, that the security measures employed are consistent with the policies, and that they are complete.It should be noted that configuration management procedures will help protect the integrity of the TOE and the evaluator should avoid overlap with the work-units conducted for the [alc_cmc]() . For example, the CM documentation may describe the security procedures necessary for controlling the roles or individuals who should have access to the development environment and who may modify the TOE.Whereas the [alc_cmc]() requirements are fixed, those for the Development security [alc_dvs]() , mandating only necessary measures, are dependent on the nature of the TOE, and on information that may be provided in the ST. The evaluators would then determine that such a policy had been applied under this sub-activity.</t>
  </si>
  <si>
    <t>ALC_DVS.1-2</t>
  </si>
  <si>
    <t>19W7zjZ0fxWSBzlRvoR5jPPin7dRSEUmwQjqncSjXCo=</t>
  </si>
  <si>
    <t>The evaluator shall report in the ETR the evaluator penetration testing effort, outlining the testing approach, configuration, depth and results.The penetration testing information reported in the ETR allows the evaluator to convey the overall penetration testing approach and effort expended on this sub-activity. The intent of providing this information is to give a meaningful overview of the evaluator's penetration testing effort. It is not intended that the information regarding penetration testing in the ETR be an exact reproduction of specific test steps or results of individual penetration tests. The intention is to provide enough detail to allow other evaluators and evaluation authorities to gain some insight about the penetration testing approach chosen, amount of penetration testing performed, TOE test configurations, and the overall results of the penetration testing activity.Information that would typically be found in the ETR subclause regarding evaluator penetration testing efforts is:
1. TOE test configurations. The particular configurations of the TOE that were penetration tested;
2. TSFI penetration tested. A brief listing of the TSFI and other TOE interfaces that were the focus of the penetration testing;
3. Verdict for the sub-activity. The overall judgement on the results of penetration testing.
This list is by no means exhaustive and is only intended to provide some context as to the type of information that should be present in the ETR concerning the penetration testing the evaluator performed during the evaluation.</t>
  </si>
  <si>
    <t>The evaluator shall report in the ETR all exploitable vulnerabilities and residual vulnerabilities, detailing for each:
1. its source (e.g. evaluation methodology activity being undertaken when it was conceived, known to the evaluator, read in a publication);
2. the SFR(s) not met;
3. a description;
4. whether it is exploitable in its operational environment or not (i.e. exploitable or residual).
the amount of time, level of expertise, level of knowledge of the TOE, level of opportunity and the equipment required to perform the identified vulnerabilities, and the corresponding values using Tables B.2 and B.3 of B.2.</t>
  </si>
  <si>
    <t>ava_van.4</t>
  </si>
  <si>
    <t>ava_van.4.4e</t>
  </si>
  <si>
    <t xml:space="preserve"># AVA_VAN.4.4E 
The evaluator shall conduct penetration testing based on the identified potential vulnerabilities to determine that the TOE is resistant to attacks performed by an attacker possessing Moderate attack potential.
</t>
  </si>
  <si>
    <t>chklist-20240703-200025-804</t>
  </si>
  <si>
    <t>1.803</t>
  </si>
  <si>
    <t>AVA_VAN.4-10</t>
  </si>
  <si>
    <t>aRoqNTif8PM6jDnFe8NBB8NHTHbZW5A_laiMYi1sTtM=</t>
  </si>
  <si>
    <t>chklist-20240703-200025-805</t>
  </si>
  <si>
    <t>1.804</t>
  </si>
  <si>
    <t>The evaluator shall examine the results of all penetration testing to determine that the TOE, in its operational environment, is resistant to an attacker possessing a Moderate attack potential.If the results reveal that the TOE, in its operational environment, has vulnerabilities exploitable by an attacker possessing less than a High attack potential, then this evaluator action fails.The guidance in B.2 should be used to determine the attack potential required to exploit a particular vulnerability and whether it can therefore be exploited in the intended environment. It may not be necessary for the attack potential to be calculated in every instance, only if there is some doubt as to whether or not the vulnerability can be exploited by an attacker possessing an attack potential less than high.</t>
  </si>
  <si>
    <t>AVA_VAN.4-11</t>
  </si>
  <si>
    <t>4JB1YP_UcehKLqSk34VGGPpd37Aydqt6OPq7jMHJb38=</t>
  </si>
  <si>
    <t>chklist-20240703-200025-806</t>
  </si>
  <si>
    <t>1.805</t>
  </si>
  <si>
    <t>AVA_VAN.4-12</t>
  </si>
  <si>
    <t>8YEEDdCJBQXr89nD6SsjyhwWgqsf48-L0YlheQEwAaw=</t>
  </si>
  <si>
    <t>Evaluation work unit</t>
  </si>
  <si>
    <t>Pass count</t>
  </si>
  <si>
    <t>Fail count</t>
  </si>
  <si>
    <t>Score (pass/total)</t>
  </si>
  <si>
    <t>pass count</t>
  </si>
  <si>
    <t>fail count</t>
  </si>
  <si>
    <t>score</t>
  </si>
  <si>
    <t>Some category</t>
  </si>
  <si>
    <t>Some evaluation object</t>
  </si>
  <si>
    <t>Some description</t>
  </si>
  <si>
    <t>Some required input</t>
  </si>
  <si>
    <t>Some developer-provided input</t>
  </si>
  <si>
    <t>Laboratory analysis</t>
  </si>
  <si>
    <t>Pass</t>
  </si>
  <si>
    <t>Fail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</si>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</sst>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rgb="FFFFFFFF"/>
      <name val="Aptos Narrow"/>
      <scheme val="minor"/>
    </font>
    <font>
      <sz val="12"/>
      <color theme="1"/>
      <name val="Aptos Narrow"/>
      <scheme val="minor"/>
    </font>
    <font>
      <b/>
      <sz val="12"/>
      <color rgb="FFFFFFFF"/>
      <name val="Aptos Narrow"/>
      <family val="2"/>
      <scheme val="minor"/>
    </font>
  </fonts>
  <fills count="2">
    <fill>
      <patternFill patternType="none"/>
    </fill>
    <fill>
      <patternFill patternType="gray125"/>
    </fill>
  </fills>
  <borders count="3">
    <border>
      <left/>
      <right/>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3" fillId="0" borderId="0" xfId="0" applyFont="1"/>
    <xf numFmtId="0" fontId="0" fillId="0" borderId="2" xfId="0" applyBorder="1"/>
    <xf numFmtId="0" fontId="0" fillId="0" borderId="2" xfId="0" applyBorder="1" applyAlignment="1">
      <alignment vertical="top"/>
    </xf>
    <xf numFmtId="0" fontId="0" fillId="0" borderId="2" xfId="0" applyBorder="1" applyAlignment="1">
      <alignment vertical="top" wrapText="1"/>
    </xf>
  </cellXfs>
  <cellStyles count="1">
    <cellStyle name="Normal" xfId="0" builtinId="0"/>
  </cellStyles>
  <dxfs count="35">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0" formatCode="General"/>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0" formatCode="General"/>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0" formatCode="General"/>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numFmt numFmtId="0" formatCode="General"/>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i val="0"/>
        <strike val="0"/>
        <condense val="0"/>
        <extend val="0"/>
        <outline val="0"/>
        <shadow val="0"/>
        <u val="none"/>
        <vertAlign val="baseline"/>
        <sz val="12"/>
        <color rgb="FFFFFFFF"/>
        <name val="Aptos Narrow"/>
        <scheme val="minor"/>
      </font>
    </dxf>
    <dxf>
      <alignment horizontal="general" vertical="top" textRotation="0" wrapText="1"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alignment horizontal="general" vertical="top" textRotation="0" wrapText="1"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alignment horizontal="general" vertical="top"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alignment horizontal="general" vertical="bottom" textRotation="0" wrapText="1"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alignment horizontal="general" vertical="top" textRotation="0" wrapText="1"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alignment horizontal="general" vertical="top" textRotation="0" wrapText="1"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alignment horizontal="general" vertical="top" textRotation="0" wrapText="1"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numFmt numFmtId="0" formatCode="General"/>
      <alignment horizontal="general" vertical="top"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numFmt numFmtId="0" formatCode="General"/>
      <border diagonalUp="0" diagonalDown="0">
        <left style="thin">
          <color theme="2" tint="-0.499984740745262"/>
        </left>
        <right style="thin">
          <color theme="2" tint="-0.499984740745262"/>
        </right>
        <top style="thin">
          <color theme="2" tint="-0.499984740745262"/>
        </top>
        <bottom/>
        <vertical/>
        <horizontal/>
      </border>
    </dxf>
    <dxf>
      <border outline="0">
        <bottom style="thin">
          <color theme="2" tint="-0.499984740745262"/>
        </bottom>
      </border>
    </dxf>
    <dxf>
      <alignment horizontal="general" vertical="top" textRotation="0" wrapText="1" indent="0" justifyLastLine="0" shrinkToFit="0" readingOrder="0"/>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468114-045D-4E45-AADF-F104AD743F05}" name="WUTable" displayName="WUTable" ref="A1:V8" totalsRowShown="0">
  <autoFilter ref="A1:V8" xr:uid="{78468114-045D-4E45-AADF-F104AD743F05}"/>
  <tableColumns count="22">
    <tableColumn id="1" xr3:uid="{F5086411-9BF5-8143-9D48-F432E2E57B4E}" name="uid"/>
    <tableColumn id="2" xr3:uid="{608F221D-8995-7944-8438-6724AF85636B}" name="level"/>
    <tableColumn id="3" xr3:uid="{1FDB023D-5BE3-9F48-A7A2-6FA71B235754}" name="text" dataDxfId="34"/>
    <tableColumn id="4" xr3:uid="{BCAD0F48-DE5B-CC49-B3E9-13BF8185EDA4}" name="ref"/>
    <tableColumn id="5" xr3:uid="{C62F707B-6076-594D-B1A9-1AE9E23BA575}" name="links"/>
    <tableColumn id="6" xr3:uid="{B538E564-D6E6-144B-8F64-3ED1F8A77366}" name="active"/>
    <tableColumn id="7" xr3:uid="{F2C27D52-DFC5-F348-B03E-052FE21E3425}" name="component"/>
    <tableColumn id="8" xr3:uid="{3133A75F-1ED0-274F-A39B-ECADDFA7BC93}" name="dc_element"/>
    <tableColumn id="9" xr3:uid="{F5AFA3B8-51A7-8F42-9D2C-570644C19688}" name="dc_element_description"/>
    <tableColumn id="10" xr3:uid="{166F2513-A6E4-D944-AE96-6B0CB8FDBD94}" name="derived"/>
    <tableColumn id="11" xr3:uid="{4697A5B0-C4D1-C946-B09E-90E3C65C7554}" name="element"/>
    <tableColumn id="12" xr3:uid="{1A419825-6AB1-D745-B880-D30F14E43202}" name="element_description" dataDxfId="33"/>
    <tableColumn id="13" xr3:uid="{4F9FACB4-B6CD-7346-BEE0-F942419E0BD7}" name="evaluation_date"/>
    <tableColumn id="14" xr3:uid="{5D1F953C-05F9-BE40-BAE3-1F2385336159}" name="evaluator"/>
    <tableColumn id="15" xr3:uid="{308B8DB2-E21B-7A42-AD1B-56BE092D29A9}" name="evidence"/>
    <tableColumn id="16" xr3:uid="{BF614A1F-E269-5B4D-A290-8DCC7C06CBBB}" name="header"/>
    <tableColumn id="17" xr3:uid="{7084D33E-9172-8144-9B9C-8DBC663D89DE}" name="normative"/>
    <tableColumn id="18" xr3:uid="{EA8705F3-BFFB-FC46-BDB4-673CDA8ECCF0}" name="reviewed"/>
    <tableColumn id="19" xr3:uid="{D46A07C2-F807-944E-AB30-51F885A27D7F}" name="verdict" dataDxfId="32">
      <calculatedColumnFormula array="1">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calculatedColumnFormula>
    </tableColumn>
    <tableColumn id="20" xr3:uid="{743DA2BD-F73F-0342-9B26-F7D6B5C44DB7}" name="pass count" dataDxfId="31">
      <calculatedColumnFormula array="1">SUM(--(_xlfn.CHOOSECOLS(_xlfn._xlws.FILTER(AWI_Table[],AWI_Table[header]=WUTable[[#This Row],[header]]),9) = "Pass"))</calculatedColumnFormula>
    </tableColumn>
    <tableColumn id="21" xr3:uid="{60CC5649-E82B-2146-A0C3-57D84D6E5726}" name="fail count" dataDxfId="30">
      <calculatedColumnFormula array="1">SUM(--(_xlfn.CHOOSECOLS(_xlfn._xlws.FILTER(AWI_Table[],AWI_Table[header]=WUTable[[#This Row],[header]]),9) = "Fail"))</calculatedColumnFormula>
    </tableColumn>
    <tableColumn id="22" xr3:uid="{84A1FF6C-7401-A544-AB01-00767353821E}" name="score" dataDxfId="29">
      <calculatedColumnFormula array="1">_xlfn.CONCAT(WUTable[[#This Row],[pass count]],"/",COUNTA(_xlfn.CHOOSECOLS(_xlfn._xlws.FILTER(AWI_Table[],AWI_Table[header]=WUTable[[#This Row],[header]]),9)))</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28EC80-62BB-AC48-B7F8-BF0ACE0F35F5}" name="AWI_Table" displayName="AWI_Table" ref="A1:I8" totalsRowShown="0" dataDxfId="28" tableBorderDxfId="27">
  <autoFilter ref="A1:I8" xr:uid="{8128EC80-62BB-AC48-B7F8-BF0ACE0F35F5}"/>
  <tableColumns count="9">
    <tableColumn id="1" xr3:uid="{D35E3A7E-3D89-784E-B025-2860AD98F9F0}" name="header" dataDxfId="26"/>
    <tableColumn id="2" xr3:uid="{C94AABB2-7C46-8B4D-B394-DA5025CCAE11}" name="AWI-ID" dataDxfId="25">
      <calculatedColumnFormula>ROW()-1</calculatedColumnFormula>
    </tableColumn>
    <tableColumn id="3" xr3:uid="{9AF773B5-3CD9-2744-B4B4-4BE71DC83073}" name="AWI-Cat" dataDxfId="24"/>
    <tableColumn id="4" xr3:uid="{DAF87F07-1915-D840-AE2A-0545BBB5CE63}" name="AWI-EvalObj" dataDxfId="23"/>
    <tableColumn id="5" xr3:uid="{3B36B54B-C778-FF42-8256-C7FA3207DBA8}" name="AWI-Descr" dataDxfId="22"/>
    <tableColumn id="6" xr3:uid="{0EFA856B-B4B5-CD40-849C-981FF4AC921E}" name="RequiredInput" dataDxfId="21"/>
    <tableColumn id="7" xr3:uid="{7C9CE458-CD64-2340-AB83-1BA3155B9F18}" name="DevInput" dataDxfId="20"/>
    <tableColumn id="8" xr3:uid="{38C1AF1A-F0DA-1546-8D6C-FA049F0D7148}" name="Analysis" dataDxfId="19"/>
    <tableColumn id="9" xr3:uid="{D77041B5-A6F0-D04F-95CC-DEAF5E38CDB8}" name="Verdict"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146A0-3985-4045-BC87-DCFB57ACD144}" name="Table1" displayName="Table1" ref="A1:E9" totalsRowCount="1" headerRowDxfId="17" dataDxfId="16">
  <autoFilter ref="A1:E8" xr:uid="{C41146A0-3985-4045-BC87-DCFB57ACD144}"/>
  <tableColumns count="5">
    <tableColumn id="1" xr3:uid="{A44911B8-9285-B547-95EB-9704FC6403FA}" name="Evaluation work unit" totalsRowLabel="Total" dataDxfId="15" totalsRowDxfId="14">
      <calculatedColumnFormula>WUTable[[#This Row],[header]]</calculatedColumnFormula>
    </tableColumn>
    <tableColumn id="2" xr3:uid="{69A527A8-8095-B84F-94EA-7865AE78D3F2}" name="Result" dataDxfId="13" totalsRowDxfId="12">
      <calculatedColumnFormula>WUTable[[#This Row],[verdict]]</calculatedColumnFormula>
    </tableColumn>
    <tableColumn id="3" xr3:uid="{EFFB8DE0-7DAC-F84B-95E2-786847E78036}" name="Pass count" totalsRowFunction="sum" dataDxfId="11" totalsRowDxfId="10">
      <calculatedColumnFormula>WUTable[[#This Row],[pass count]]</calculatedColumnFormula>
    </tableColumn>
    <tableColumn id="4" xr3:uid="{D2B92DEA-CEB5-A84B-9821-2B38E7C35CFE}" name="Fail count" totalsRowFunction="sum" dataDxfId="9" totalsRowDxfId="8">
      <calculatedColumnFormula>WUTable[[#This Row],[fail count]]</calculatedColumnFormula>
    </tableColumn>
    <tableColumn id="5" xr3:uid="{82969B4E-175C-4C4B-BA06-AFE577DF35C7}" name="Score (pass/total)" dataDxfId="7" totalsRowDxfId="6">
      <calculatedColumnFormula>WUTable[[#This Row],[score]]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4A019C-D9E6-8F46-B375-0EE3438F7B6C}" name="Table4" displayName="Table4" ref="A1:E9" totalsRowCount="1">
  <autoFilter ref="A1:E8" xr:uid="{274A019C-D9E6-8F46-B375-0EE3438F7B6C}"/>
  <tableColumns count="5">
    <tableColumn id="1" xr3:uid="{7D3D832C-C7F4-6B4E-BDEF-2B25C804DEF1}" name="Evaluation work unit" totalsRowLabel="Total">
      <calculatedColumnFormula>WUTable[[#This Row],[header]]</calculatedColumnFormula>
    </tableColumn>
    <tableColumn id="2" xr3:uid="{393DCC27-C507-E849-8847-C7A81720F9D9}" name="Result">
      <calculatedColumnFormula>IF(WUTable[[#This Row],[verdict]]="Pass",_xlfn.CONCAT("\pass{", WUTable[[#This Row],[verdict]], "}"), IF(WUTable[[#This Row],[verdict]]="Fail", _xlfn.CONCAT("\fail{", WUTable[[#This Row],[verdict]], "}"), _xlfn.CONCAT("\inclsv{", WUTable[[#This Row],[verdict]], "}")))</calculatedColumnFormula>
    </tableColumn>
    <tableColumn id="3" xr3:uid="{E9A93690-FDB3-BC4F-8A5B-80F9866C52C1}" name="Pass count" totalsRowFunction="sum">
      <calculatedColumnFormula>WUTable[[#This Row],[pass count]]</calculatedColumnFormula>
    </tableColumn>
    <tableColumn id="4" xr3:uid="{47E26462-19F9-A04B-8E4B-A18F8CEB7AE8}" name="Fail count" totalsRowFunction="sum">
      <calculatedColumnFormula>WUTable[[#This Row],[fail count]]</calculatedColumnFormula>
    </tableColumn>
    <tableColumn id="5" xr3:uid="{B6583AAF-3658-094D-82A9-DA9D680CA31B}" name="Score (pass/total)">
      <calculatedColumnFormula>WUTable[[#This Row],[score]]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B35C9-F7F0-C348-9587-CB79BEE78397}">
  <dimension ref="A1:V8"/>
  <sheetViews>
    <sheetView topLeftCell="J1" workbookViewId="0">
      <selection activeCell="S2" sqref="S2"/>
    </sheetView>
  </sheetViews>
  <sheetFormatPr baseColWidth="10" defaultRowHeight="16" x14ac:dyDescent="0.2"/>
  <cols>
    <col min="1" max="1" width="25.83203125" bestFit="1" customWidth="1"/>
    <col min="3" max="3" width="71.83203125" customWidth="1"/>
    <col min="7" max="7" width="12.83203125" customWidth="1"/>
    <col min="8" max="8" width="13.1640625" customWidth="1"/>
    <col min="9" max="9" width="23.33203125" customWidth="1"/>
    <col min="11" max="11" width="21.1640625" customWidth="1"/>
    <col min="12" max="12" width="53.83203125" customWidth="1"/>
    <col min="13" max="13" width="26.1640625" customWidth="1"/>
    <col min="14" max="14" width="11.1640625" customWidth="1"/>
    <col min="16" max="16" width="15.1640625" customWidth="1"/>
    <col min="17" max="17" width="11.83203125" customWidth="1"/>
  </cols>
  <sheetData>
    <row r="1" spans="1:22" x14ac:dyDescent="0.2">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90</v>
      </c>
      <c r="U1" t="s">
        <v>91</v>
      </c>
      <c r="V1" t="s">
        <v>92</v>
      </c>
    </row>
    <row r="2" spans="1:22" ht="187" x14ac:dyDescent="0.2">
      <c r="A2" t="s">
        <v>51</v>
      </c>
      <c r="B2" t="s">
        <v>52</v>
      </c>
      <c r="C2" s="3" t="s">
        <v>36</v>
      </c>
      <c r="F2" t="b">
        <v>1</v>
      </c>
      <c r="G2" t="s">
        <v>37</v>
      </c>
      <c r="H2" t="s">
        <v>38</v>
      </c>
      <c r="I2" t="s">
        <v>39</v>
      </c>
      <c r="J2" t="b">
        <v>0</v>
      </c>
      <c r="K2" t="s">
        <v>40</v>
      </c>
      <c r="L2" s="3" t="s">
        <v>41</v>
      </c>
      <c r="P2" t="s">
        <v>42</v>
      </c>
      <c r="Q2" t="b">
        <v>1</v>
      </c>
      <c r="R2" t="s">
        <v>53</v>
      </c>
      <c r="S2" t="str" cm="1">
        <f t="array" ref="S2">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f>
        <v>Inconclusive</v>
      </c>
      <c r="T2" cm="1">
        <f t="array" ref="T2">SUM(--(_xlfn.CHOOSECOLS(_xlfn._xlws.FILTER(AWI_Table[],AWI_Table[header]=WUTable[[#This Row],[header]]),9) = "Pass"))</f>
        <v>0</v>
      </c>
      <c r="U2" cm="1">
        <f t="array" ref="U2">SUM(--(_xlfn.CHOOSECOLS(_xlfn._xlws.FILTER(AWI_Table[],AWI_Table[header]=WUTable[[#This Row],[header]]),9) = "Fail"))</f>
        <v>0</v>
      </c>
      <c r="V2" t="str" cm="1">
        <f t="array" ref="V2">_xlfn.CONCAT(WUTable[[#This Row],[pass count]],"/",COUNTA(_xlfn.CHOOSECOLS(_xlfn._xlws.FILTER(AWI_Table[],AWI_Table[header]=WUTable[[#This Row],[header]]),9)))</f>
        <v>0/1</v>
      </c>
    </row>
    <row r="3" spans="1:22" ht="289" x14ac:dyDescent="0.2">
      <c r="A3" t="s">
        <v>54</v>
      </c>
      <c r="B3" t="s">
        <v>55</v>
      </c>
      <c r="C3" s="3" t="s">
        <v>43</v>
      </c>
      <c r="F3" t="b">
        <v>1</v>
      </c>
      <c r="G3" t="s">
        <v>37</v>
      </c>
      <c r="H3" t="s">
        <v>44</v>
      </c>
      <c r="I3" t="s">
        <v>44</v>
      </c>
      <c r="J3" t="b">
        <v>0</v>
      </c>
      <c r="K3" t="s">
        <v>40</v>
      </c>
      <c r="L3" s="3" t="s">
        <v>41</v>
      </c>
      <c r="P3" t="s">
        <v>45</v>
      </c>
      <c r="Q3" t="b">
        <v>1</v>
      </c>
      <c r="R3" t="s">
        <v>56</v>
      </c>
      <c r="S3" t="str" cm="1">
        <f t="array" ref="S3">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f>
        <v>Fail</v>
      </c>
      <c r="T3" cm="1">
        <f t="array" ref="T3">SUM(--(_xlfn.CHOOSECOLS(_xlfn._xlws.FILTER(AWI_Table[],AWI_Table[header]=WUTable[[#This Row],[header]]),9) = "Pass"))</f>
        <v>0</v>
      </c>
      <c r="U3" cm="1">
        <f t="array" ref="U3">SUM(--(_xlfn.CHOOSECOLS(_xlfn._xlws.FILTER(AWI_Table[],AWI_Table[header]=WUTable[[#This Row],[header]]),9) = "Fail"))</f>
        <v>1</v>
      </c>
      <c r="V3" t="str" cm="1">
        <f t="array" ref="V3">_xlfn.CONCAT(WUTable[[#This Row],[pass count]],"/",COUNTA(_xlfn.CHOOSECOLS(_xlfn._xlws.FILTER(AWI_Table[],AWI_Table[header]=WUTable[[#This Row],[header]]),9)))</f>
        <v>0/1</v>
      </c>
    </row>
    <row r="4" spans="1:22" ht="187" x14ac:dyDescent="0.2">
      <c r="A4" t="s">
        <v>57</v>
      </c>
      <c r="B4" t="s">
        <v>58</v>
      </c>
      <c r="C4" s="3" t="s">
        <v>36</v>
      </c>
      <c r="F4" t="b">
        <v>1</v>
      </c>
      <c r="G4" t="s">
        <v>46</v>
      </c>
      <c r="H4" t="s">
        <v>47</v>
      </c>
      <c r="I4" t="s">
        <v>48</v>
      </c>
      <c r="J4" t="b">
        <v>0</v>
      </c>
      <c r="K4" t="s">
        <v>49</v>
      </c>
      <c r="L4" s="3" t="s">
        <v>50</v>
      </c>
      <c r="P4" t="s">
        <v>9</v>
      </c>
      <c r="Q4" t="b">
        <v>1</v>
      </c>
      <c r="R4" t="s">
        <v>59</v>
      </c>
      <c r="S4" t="str" cm="1">
        <f t="array" ref="S4">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f>
        <v>Fail</v>
      </c>
      <c r="T4" cm="1">
        <f t="array" ref="T4">SUM(--(_xlfn.CHOOSECOLS(_xlfn._xlws.FILTER(AWI_Table[],AWI_Table[header]=WUTable[[#This Row],[header]]),9) = "Pass"))</f>
        <v>0</v>
      </c>
      <c r="U4" cm="1">
        <f t="array" ref="U4">SUM(--(_xlfn.CHOOSECOLS(_xlfn._xlws.FILTER(AWI_Table[],AWI_Table[header]=WUTable[[#This Row],[header]]),9) = "Fail"))</f>
        <v>1</v>
      </c>
      <c r="V4" t="str" cm="1">
        <f t="array" ref="V4">_xlfn.CONCAT(WUTable[[#This Row],[pass count]],"/",COUNTA(_xlfn.CHOOSECOLS(_xlfn._xlws.FILTER(AWI_Table[],AWI_Table[header]=WUTable[[#This Row],[header]]),9)))</f>
        <v>0/1</v>
      </c>
    </row>
    <row r="5" spans="1:22" ht="340" x14ac:dyDescent="0.2">
      <c r="A5" t="s">
        <v>63</v>
      </c>
      <c r="B5" t="s">
        <v>64</v>
      </c>
      <c r="C5" s="3" t="s">
        <v>65</v>
      </c>
      <c r="F5" t="b">
        <v>1</v>
      </c>
      <c r="G5" t="s">
        <v>60</v>
      </c>
      <c r="H5" t="s">
        <v>44</v>
      </c>
      <c r="I5" t="s">
        <v>44</v>
      </c>
      <c r="J5" t="b">
        <v>0</v>
      </c>
      <c r="K5" t="s">
        <v>61</v>
      </c>
      <c r="L5" s="3" t="s">
        <v>62</v>
      </c>
      <c r="P5" t="s">
        <v>66</v>
      </c>
      <c r="Q5" t="b">
        <v>1</v>
      </c>
      <c r="R5" t="s">
        <v>67</v>
      </c>
      <c r="S5" t="str" cm="1">
        <f t="array" ref="S5">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f>
        <v>Pass</v>
      </c>
      <c r="T5" cm="1">
        <f t="array" ref="T5">SUM(--(_xlfn.CHOOSECOLS(_xlfn._xlws.FILTER(AWI_Table[],AWI_Table[header]=WUTable[[#This Row],[header]]),9) = "Pass"))</f>
        <v>1</v>
      </c>
      <c r="U5" cm="1">
        <f t="array" ref="U5">SUM(--(_xlfn.CHOOSECOLS(_xlfn._xlws.FILTER(AWI_Table[],AWI_Table[header]=WUTable[[#This Row],[header]]),9) = "Fail"))</f>
        <v>0</v>
      </c>
      <c r="V5" t="str" cm="1">
        <f t="array" ref="V5">_xlfn.CONCAT(WUTable[[#This Row],[pass count]],"/",COUNTA(_xlfn.CHOOSECOLS(_xlfn._xlws.FILTER(AWI_Table[],AWI_Table[header]=WUTable[[#This Row],[header]]),9)))</f>
        <v>1/1</v>
      </c>
    </row>
    <row r="6" spans="1:22" ht="356" x14ac:dyDescent="0.2">
      <c r="A6" t="s">
        <v>73</v>
      </c>
      <c r="B6" t="s">
        <v>74</v>
      </c>
      <c r="C6" s="3" t="s">
        <v>68</v>
      </c>
      <c r="F6" t="b">
        <v>1</v>
      </c>
      <c r="G6" t="s">
        <v>70</v>
      </c>
      <c r="H6" t="s">
        <v>44</v>
      </c>
      <c r="I6" t="s">
        <v>44</v>
      </c>
      <c r="J6" t="b">
        <v>0</v>
      </c>
      <c r="K6" t="s">
        <v>71</v>
      </c>
      <c r="L6" s="3" t="s">
        <v>72</v>
      </c>
      <c r="P6" t="s">
        <v>75</v>
      </c>
      <c r="Q6" t="b">
        <v>1</v>
      </c>
      <c r="R6" t="s">
        <v>76</v>
      </c>
      <c r="S6" t="str" cm="1">
        <f t="array" ref="S6">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f>
        <v>Fail</v>
      </c>
      <c r="T6" cm="1">
        <f t="array" ref="T6">SUM(--(_xlfn.CHOOSECOLS(_xlfn._xlws.FILTER(AWI_Table[],AWI_Table[header]=WUTable[[#This Row],[header]]),9) = "Pass"))</f>
        <v>0</v>
      </c>
      <c r="U6" cm="1">
        <f t="array" ref="U6">SUM(--(_xlfn.CHOOSECOLS(_xlfn._xlws.FILTER(AWI_Table[],AWI_Table[header]=WUTable[[#This Row],[header]]),9) = "Fail"))</f>
        <v>1</v>
      </c>
      <c r="V6" t="str" cm="1">
        <f t="array" ref="V6">_xlfn.CONCAT(WUTable[[#This Row],[pass count]],"/",COUNTA(_xlfn.CHOOSECOLS(_xlfn._xlws.FILTER(AWI_Table[],AWI_Table[header]=WUTable[[#This Row],[header]]),9)))</f>
        <v>0/1</v>
      </c>
    </row>
    <row r="7" spans="1:22" ht="170" x14ac:dyDescent="0.2">
      <c r="A7" t="s">
        <v>77</v>
      </c>
      <c r="B7" t="s">
        <v>78</v>
      </c>
      <c r="C7" s="3" t="s">
        <v>79</v>
      </c>
      <c r="F7" t="b">
        <v>1</v>
      </c>
      <c r="G7" t="s">
        <v>70</v>
      </c>
      <c r="H7" t="s">
        <v>44</v>
      </c>
      <c r="I7" t="s">
        <v>44</v>
      </c>
      <c r="J7" t="b">
        <v>0</v>
      </c>
      <c r="K7" t="s">
        <v>71</v>
      </c>
      <c r="L7" s="3" t="s">
        <v>72</v>
      </c>
      <c r="P7" t="s">
        <v>80</v>
      </c>
      <c r="Q7" t="b">
        <v>1</v>
      </c>
      <c r="R7" t="s">
        <v>81</v>
      </c>
      <c r="S7" t="str" cm="1">
        <f t="array" ref="S7">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f>
        <v>Fail</v>
      </c>
      <c r="T7" cm="1">
        <f t="array" ref="T7">SUM(--(_xlfn.CHOOSECOLS(_xlfn._xlws.FILTER(AWI_Table[],AWI_Table[header]=WUTable[[#This Row],[header]]),9) = "Pass"))</f>
        <v>0</v>
      </c>
      <c r="U7" cm="1">
        <f t="array" ref="U7">SUM(--(_xlfn.CHOOSECOLS(_xlfn._xlws.FILTER(AWI_Table[],AWI_Table[header]=WUTable[[#This Row],[header]]),9) = "Fail"))</f>
        <v>1</v>
      </c>
      <c r="V7" t="str" cm="1">
        <f t="array" ref="V7">_xlfn.CONCAT(WUTable[[#This Row],[pass count]],"/",COUNTA(_xlfn.CHOOSECOLS(_xlfn._xlws.FILTER(AWI_Table[],AWI_Table[header]=WUTable[[#This Row],[header]]),9)))</f>
        <v>0/1</v>
      </c>
    </row>
    <row r="8" spans="1:22" ht="187" x14ac:dyDescent="0.2">
      <c r="A8" t="s">
        <v>82</v>
      </c>
      <c r="B8" t="s">
        <v>83</v>
      </c>
      <c r="C8" s="3" t="s">
        <v>69</v>
      </c>
      <c r="F8" t="b">
        <v>1</v>
      </c>
      <c r="G8" t="s">
        <v>70</v>
      </c>
      <c r="H8" t="s">
        <v>44</v>
      </c>
      <c r="I8" t="s">
        <v>44</v>
      </c>
      <c r="J8" t="b">
        <v>0</v>
      </c>
      <c r="K8" t="s">
        <v>71</v>
      </c>
      <c r="L8" s="3" t="s">
        <v>72</v>
      </c>
      <c r="P8" t="s">
        <v>84</v>
      </c>
      <c r="Q8" t="b">
        <v>1</v>
      </c>
      <c r="R8" t="s">
        <v>85</v>
      </c>
      <c r="S8" t="str" cm="1">
        <f t="array" ref="S8">IF(SUM(--(_xlfn.CHOOSECOLS(_xlfn._xlws.FILTER(AWI_Table[],AWI_Table[header]=WUTable[[#This Row],[header]]),9) = "Pass"))=COUNTA(_xlfn.CHOOSECOLS(_xlfn._xlws.FILTER(AWI_Table[],AWI_Table[header]=WUTable[[#This Row],[header]]),9)),"Pass", IF(SUM(--(_xlfn.CHOOSECOLS(_xlfn._xlws.FILTER(AWI_Table[],AWI_Table[header]=WUTable[[#This Row],[header]]),9) = "Fail"))&gt;=1, "Fail", "Inconclusive"))</f>
        <v>Pass</v>
      </c>
      <c r="T8" cm="1">
        <f t="array" ref="T8">SUM(--(_xlfn.CHOOSECOLS(_xlfn._xlws.FILTER(AWI_Table[],AWI_Table[header]=WUTable[[#This Row],[header]]),9) = "Pass"))</f>
        <v>1</v>
      </c>
      <c r="U8" cm="1">
        <f t="array" ref="U8">SUM(--(_xlfn.CHOOSECOLS(_xlfn._xlws.FILTER(AWI_Table[],AWI_Table[header]=WUTable[[#This Row],[header]]),9) = "Fail"))</f>
        <v>0</v>
      </c>
      <c r="V8" t="str" cm="1">
        <f t="array" ref="V8">_xlfn.CONCAT(WUTable[[#This Row],[pass count]],"/",COUNTA(_xlfn.CHOOSECOLS(_xlfn._xlws.FILTER(AWI_Table[],AWI_Table[header]=WUTable[[#This Row],[header]]),9)))</f>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311-B475-1941-A853-ED093A89F575}">
  <dimension ref="A1:I8"/>
  <sheetViews>
    <sheetView workbookViewId="0">
      <selection activeCell="I6" sqref="I6"/>
    </sheetView>
  </sheetViews>
  <sheetFormatPr baseColWidth="10" defaultRowHeight="16" x14ac:dyDescent="0.2"/>
  <cols>
    <col min="1" max="1" width="12.5" bestFit="1" customWidth="1"/>
    <col min="3" max="3" width="10.6640625" bestFit="1" customWidth="1"/>
    <col min="4" max="4" width="13.83203125" bestFit="1" customWidth="1"/>
    <col min="5" max="5" width="12.5" customWidth="1"/>
    <col min="6" max="6" width="15" customWidth="1"/>
    <col min="7" max="7" width="26.6640625" bestFit="1" customWidth="1"/>
    <col min="8" max="8" width="10.6640625" bestFit="1" customWidth="1"/>
    <col min="9" max="9" width="10.33203125" bestFit="1" customWidth="1"/>
  </cols>
  <sheetData>
    <row r="1" spans="1:9" x14ac:dyDescent="0.2">
      <c r="A1" t="s">
        <v>32</v>
      </c>
      <c r="B1" t="s">
        <v>2</v>
      </c>
      <c r="C1" t="s">
        <v>3</v>
      </c>
      <c r="D1" t="s">
        <v>4</v>
      </c>
      <c r="E1" t="s">
        <v>5</v>
      </c>
      <c r="F1" t="s">
        <v>6</v>
      </c>
      <c r="G1" t="s">
        <v>7</v>
      </c>
      <c r="H1" t="s">
        <v>8</v>
      </c>
      <c r="I1" t="s">
        <v>0</v>
      </c>
    </row>
    <row r="2" spans="1:9" ht="221" x14ac:dyDescent="0.2">
      <c r="A2" s="4" t="s">
        <v>42</v>
      </c>
      <c r="B2" s="5">
        <f t="shared" ref="B2:B8" si="0">ROW()-1</f>
        <v>1</v>
      </c>
      <c r="C2" s="6" t="s">
        <v>10</v>
      </c>
      <c r="D2" s="6" t="s">
        <v>11</v>
      </c>
      <c r="E2" s="6" t="s">
        <v>12</v>
      </c>
      <c r="F2" s="7" t="s">
        <v>16</v>
      </c>
      <c r="G2" s="5" t="s">
        <v>13</v>
      </c>
      <c r="H2" s="6" t="s">
        <v>14</v>
      </c>
      <c r="I2" s="6" t="s">
        <v>1</v>
      </c>
    </row>
    <row r="3" spans="1:9" ht="51" x14ac:dyDescent="0.2">
      <c r="A3" s="4" t="s">
        <v>45</v>
      </c>
      <c r="B3" s="5">
        <f t="shared" si="0"/>
        <v>2</v>
      </c>
      <c r="C3" s="6" t="s">
        <v>93</v>
      </c>
      <c r="D3" s="6" t="s">
        <v>94</v>
      </c>
      <c r="E3" s="6" t="s">
        <v>95</v>
      </c>
      <c r="F3" s="7" t="s">
        <v>96</v>
      </c>
      <c r="G3" s="5" t="s">
        <v>97</v>
      </c>
      <c r="H3" s="6" t="s">
        <v>98</v>
      </c>
      <c r="I3" s="6" t="s">
        <v>100</v>
      </c>
    </row>
    <row r="4" spans="1:9" ht="51" x14ac:dyDescent="0.2">
      <c r="A4" s="4" t="s">
        <v>9</v>
      </c>
      <c r="B4" s="5">
        <f t="shared" si="0"/>
        <v>3</v>
      </c>
      <c r="C4" s="6" t="s">
        <v>93</v>
      </c>
      <c r="D4" s="6" t="s">
        <v>94</v>
      </c>
      <c r="E4" s="6" t="s">
        <v>95</v>
      </c>
      <c r="F4" s="7" t="s">
        <v>96</v>
      </c>
      <c r="G4" s="5" t="s">
        <v>97</v>
      </c>
      <c r="H4" s="6" t="s">
        <v>98</v>
      </c>
      <c r="I4" s="6" t="s">
        <v>100</v>
      </c>
    </row>
    <row r="5" spans="1:9" ht="51" x14ac:dyDescent="0.2">
      <c r="A5" s="9" t="s">
        <v>66</v>
      </c>
      <c r="B5" s="10">
        <f t="shared" si="0"/>
        <v>4</v>
      </c>
      <c r="C5" s="6" t="s">
        <v>93</v>
      </c>
      <c r="D5" s="6" t="s">
        <v>94</v>
      </c>
      <c r="E5" s="6" t="s">
        <v>95</v>
      </c>
      <c r="F5" s="7" t="s">
        <v>96</v>
      </c>
      <c r="G5" s="5" t="s">
        <v>97</v>
      </c>
      <c r="H5" s="6" t="s">
        <v>98</v>
      </c>
      <c r="I5" s="11" t="s">
        <v>99</v>
      </c>
    </row>
    <row r="6" spans="1:9" ht="51" x14ac:dyDescent="0.2">
      <c r="A6" s="9" t="s">
        <v>75</v>
      </c>
      <c r="B6" s="10">
        <f t="shared" si="0"/>
        <v>5</v>
      </c>
      <c r="C6" s="6" t="s">
        <v>93</v>
      </c>
      <c r="D6" s="6" t="s">
        <v>94</v>
      </c>
      <c r="E6" s="6" t="s">
        <v>95</v>
      </c>
      <c r="F6" s="7" t="s">
        <v>96</v>
      </c>
      <c r="G6" s="5" t="s">
        <v>97</v>
      </c>
      <c r="H6" s="6" t="s">
        <v>98</v>
      </c>
      <c r="I6" s="11" t="s">
        <v>100</v>
      </c>
    </row>
    <row r="7" spans="1:9" ht="51" x14ac:dyDescent="0.2">
      <c r="A7" s="9" t="s">
        <v>80</v>
      </c>
      <c r="B7" s="10">
        <f t="shared" si="0"/>
        <v>6</v>
      </c>
      <c r="C7" s="6" t="s">
        <v>93</v>
      </c>
      <c r="D7" s="6" t="s">
        <v>94</v>
      </c>
      <c r="E7" s="6" t="s">
        <v>95</v>
      </c>
      <c r="F7" s="7" t="s">
        <v>96</v>
      </c>
      <c r="G7" s="5" t="s">
        <v>97</v>
      </c>
      <c r="H7" s="6" t="s">
        <v>98</v>
      </c>
      <c r="I7" s="11" t="s">
        <v>100</v>
      </c>
    </row>
    <row r="8" spans="1:9" ht="51" x14ac:dyDescent="0.2">
      <c r="A8" s="4" t="s">
        <v>84</v>
      </c>
      <c r="B8" s="5">
        <f t="shared" si="0"/>
        <v>7</v>
      </c>
      <c r="C8" s="6" t="s">
        <v>93</v>
      </c>
      <c r="D8" s="6" t="s">
        <v>94</v>
      </c>
      <c r="E8" s="6" t="s">
        <v>95</v>
      </c>
      <c r="F8" s="7" t="s">
        <v>96</v>
      </c>
      <c r="G8" s="5" t="s">
        <v>97</v>
      </c>
      <c r="H8" s="6" t="s">
        <v>98</v>
      </c>
      <c r="I8" s="6" t="s">
        <v>99</v>
      </c>
    </row>
  </sheetData>
  <conditionalFormatting sqref="I2:I8">
    <cfRule type="cellIs" dxfId="5" priority="1" operator="equal">
      <formula>"Inconclusive"</formula>
    </cfRule>
    <cfRule type="cellIs" dxfId="4" priority="2" operator="equal">
      <formula>"Pass"</formula>
    </cfRule>
    <cfRule type="cellIs" dxfId="3" priority="3" operator="equal">
      <formula>"Fail"</formula>
    </cfRule>
  </conditionalFormatting>
  <dataValidations count="1">
    <dataValidation type="list" allowBlank="1" showInputMessage="1" showErrorMessage="1" sqref="I2:I8" xr:uid="{F1E76C0F-6F10-5A43-86B8-FE9FDE418DAE}">
      <formula1>"Pass,Fail,Inconclusive"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4FB6E-1360-4944-AB1A-91E1487D5C8D}">
  <dimension ref="A1:E9"/>
  <sheetViews>
    <sheetView workbookViewId="0">
      <selection activeCell="B2" sqref="B2"/>
    </sheetView>
  </sheetViews>
  <sheetFormatPr baseColWidth="10" defaultRowHeight="16" x14ac:dyDescent="0.2"/>
  <cols>
    <col min="1" max="1" width="20.1640625" bestFit="1" customWidth="1"/>
    <col min="2" max="2" width="11.33203125" bestFit="1" customWidth="1"/>
    <col min="3" max="3" width="12.83203125" bestFit="1" customWidth="1"/>
    <col min="4" max="4" width="11.6640625" bestFit="1" customWidth="1"/>
    <col min="5" max="5" width="18.5" bestFit="1" customWidth="1"/>
  </cols>
  <sheetData>
    <row r="1" spans="1:5" x14ac:dyDescent="0.2">
      <c r="A1" s="8" t="s">
        <v>86</v>
      </c>
      <c r="B1" s="1" t="s">
        <v>15</v>
      </c>
      <c r="C1" s="1" t="s">
        <v>87</v>
      </c>
      <c r="D1" s="1" t="s">
        <v>88</v>
      </c>
      <c r="E1" s="1" t="s">
        <v>89</v>
      </c>
    </row>
    <row r="2" spans="1:5" x14ac:dyDescent="0.2">
      <c r="A2" s="2" t="str">
        <f>WUTable[[#This Row],[header]]</f>
        <v>ALC_CMC.1-1</v>
      </c>
      <c r="B2" s="2" t="str">
        <f>WUTable[[#This Row],[verdict]]</f>
        <v>Inconclusive</v>
      </c>
      <c r="C2" s="2">
        <f>WUTable[[#This Row],[pass count]]</f>
        <v>0</v>
      </c>
      <c r="D2" s="2">
        <f>WUTable[[#This Row],[fail count]]</f>
        <v>0</v>
      </c>
      <c r="E2" s="2" t="str">
        <f>WUTable[[#This Row],[score]]</f>
        <v>0/1</v>
      </c>
    </row>
    <row r="3" spans="1:5" x14ac:dyDescent="0.2">
      <c r="A3" s="2" t="str">
        <f>WUTable[[#This Row],[header]]</f>
        <v>ALC_CMC.1-2</v>
      </c>
      <c r="B3" s="2" t="str">
        <f>WUTable[[#This Row],[verdict]]</f>
        <v>Fail</v>
      </c>
      <c r="C3" s="2">
        <f>WUTable[[#This Row],[pass count]]</f>
        <v>0</v>
      </c>
      <c r="D3" s="2">
        <f>WUTable[[#This Row],[fail count]]</f>
        <v>1</v>
      </c>
      <c r="E3" s="2" t="str">
        <f>WUTable[[#This Row],[score]]</f>
        <v>0/1</v>
      </c>
    </row>
    <row r="4" spans="1:5" x14ac:dyDescent="0.2">
      <c r="A4" s="2" t="str">
        <f>WUTable[[#This Row],[header]]</f>
        <v>ALC_CMC.4-1</v>
      </c>
      <c r="B4" s="2" t="str">
        <f>WUTable[[#This Row],[verdict]]</f>
        <v>Fail</v>
      </c>
      <c r="C4" s="2">
        <f>WUTable[[#This Row],[pass count]]</f>
        <v>0</v>
      </c>
      <c r="D4" s="2">
        <f>WUTable[[#This Row],[fail count]]</f>
        <v>1</v>
      </c>
      <c r="E4" s="2" t="str">
        <f>WUTable[[#This Row],[score]]</f>
        <v>0/1</v>
      </c>
    </row>
    <row r="5" spans="1:5" x14ac:dyDescent="0.2">
      <c r="A5" s="2" t="str">
        <f>WUTable[[#This Row],[header]]</f>
        <v>ALC_DVS.1-2</v>
      </c>
      <c r="B5" s="2" t="str">
        <f>WUTable[[#This Row],[verdict]]</f>
        <v>Pass</v>
      </c>
      <c r="C5" s="2">
        <f>WUTable[[#This Row],[pass count]]</f>
        <v>1</v>
      </c>
      <c r="D5" s="2">
        <f>WUTable[[#This Row],[fail count]]</f>
        <v>0</v>
      </c>
      <c r="E5" s="2" t="str">
        <f>WUTable[[#This Row],[score]]</f>
        <v>1/1</v>
      </c>
    </row>
    <row r="6" spans="1:5" x14ac:dyDescent="0.2">
      <c r="A6" s="2" t="str">
        <f>WUTable[[#This Row],[header]]</f>
        <v>AVA_VAN.4-10</v>
      </c>
      <c r="B6" s="2" t="str">
        <f>WUTable[[#This Row],[verdict]]</f>
        <v>Fail</v>
      </c>
      <c r="C6" s="2">
        <f>WUTable[[#This Row],[pass count]]</f>
        <v>0</v>
      </c>
      <c r="D6" s="2">
        <f>WUTable[[#This Row],[fail count]]</f>
        <v>1</v>
      </c>
      <c r="E6" s="2" t="str">
        <f>WUTable[[#This Row],[score]]</f>
        <v>0/1</v>
      </c>
    </row>
    <row r="7" spans="1:5" x14ac:dyDescent="0.2">
      <c r="A7" s="2" t="str">
        <f>WUTable[[#This Row],[header]]</f>
        <v>AVA_VAN.4-11</v>
      </c>
      <c r="B7" s="2" t="str">
        <f>WUTable[[#This Row],[verdict]]</f>
        <v>Fail</v>
      </c>
      <c r="C7" s="2">
        <f>WUTable[[#This Row],[pass count]]</f>
        <v>0</v>
      </c>
      <c r="D7" s="2">
        <f>WUTable[[#This Row],[fail count]]</f>
        <v>1</v>
      </c>
      <c r="E7" s="2" t="str">
        <f>WUTable[[#This Row],[score]]</f>
        <v>0/1</v>
      </c>
    </row>
    <row r="8" spans="1:5" x14ac:dyDescent="0.2">
      <c r="A8" s="2" t="str">
        <f>WUTable[[#This Row],[header]]</f>
        <v>AVA_VAN.4-12</v>
      </c>
      <c r="B8" s="2" t="str">
        <f>WUTable[[#This Row],[verdict]]</f>
        <v>Pass</v>
      </c>
      <c r="C8" s="2">
        <f>WUTable[[#This Row],[pass count]]</f>
        <v>1</v>
      </c>
      <c r="D8" s="2">
        <f>WUTable[[#This Row],[fail count]]</f>
        <v>0</v>
      </c>
      <c r="E8" s="2" t="str">
        <f>WUTable[[#This Row],[score]]</f>
        <v>1/1</v>
      </c>
    </row>
    <row r="9" spans="1:5" x14ac:dyDescent="0.2">
      <c r="A9" s="2" t="s">
        <v>101</v>
      </c>
      <c r="B9" s="2"/>
      <c r="C9" s="2">
        <f>SUBTOTAL(109,Table1[Pass count])</f>
        <v>2</v>
      </c>
      <c r="D9" s="2">
        <f>SUBTOTAL(109,Table1[Fail count])</f>
        <v>4</v>
      </c>
      <c r="E9" s="2"/>
    </row>
  </sheetData>
  <conditionalFormatting sqref="B2:B8">
    <cfRule type="cellIs" dxfId="2" priority="1" operator="equal">
      <formula>"Pass"</formula>
    </cfRule>
    <cfRule type="cellIs" dxfId="1" priority="2" operator="equal">
      <formula>"Inconclusive"</formula>
    </cfRule>
    <cfRule type="cellIs" dxfId="0" priority="3" operator="equal">
      <formula>"Fail"</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5F9CC-74C7-0A49-8E5E-4D87BB5CEF37}">
  <dimension ref="A1:E9"/>
  <sheetViews>
    <sheetView tabSelected="1" workbookViewId="0">
      <selection activeCell="B2" sqref="B2"/>
    </sheetView>
  </sheetViews>
  <sheetFormatPr baseColWidth="10" defaultRowHeight="16" x14ac:dyDescent="0.2"/>
  <cols>
    <col min="1" max="1" width="20.1640625" bestFit="1" customWidth="1"/>
    <col min="2" max="2" width="17.83203125" bestFit="1" customWidth="1"/>
    <col min="3" max="3" width="12.6640625" customWidth="1"/>
    <col min="4" max="4" width="11.5" customWidth="1"/>
    <col min="5" max="5" width="18.33203125" customWidth="1"/>
  </cols>
  <sheetData>
    <row r="1" spans="1:5" x14ac:dyDescent="0.2">
      <c r="A1" t="s">
        <v>86</v>
      </c>
      <c r="B1" t="s">
        <v>15</v>
      </c>
      <c r="C1" t="s">
        <v>87</v>
      </c>
      <c r="D1" t="s">
        <v>88</v>
      </c>
      <c r="E1" t="s">
        <v>89</v>
      </c>
    </row>
    <row r="2" spans="1:5" x14ac:dyDescent="0.2">
      <c r="A2" t="str">
        <f>WUTable[[#This Row],[header]]</f>
        <v>ALC_CMC.1-1</v>
      </c>
      <c r="B2" t="str">
        <f>IF(WUTable[[#This Row],[verdict]]="Pass",_xlfn.CONCAT("\pass{", WUTable[[#This Row],[verdict]], "}"), IF(WUTable[[#This Row],[verdict]]="Fail", _xlfn.CONCAT("\fail{", WUTable[[#This Row],[verdict]], "}"), _xlfn.CONCAT("\inclsv{", WUTable[[#This Row],[verdict]], "}")))</f>
        <v>\inclsv{Inconclusive}</v>
      </c>
      <c r="C2">
        <f>WUTable[[#This Row],[pass count]]</f>
        <v>0</v>
      </c>
      <c r="D2">
        <f>WUTable[[#This Row],[fail count]]</f>
        <v>0</v>
      </c>
      <c r="E2" t="str">
        <f>WUTable[[#This Row],[score]]</f>
        <v>0/1</v>
      </c>
    </row>
    <row r="3" spans="1:5" x14ac:dyDescent="0.2">
      <c r="A3" t="str">
        <f>WUTable[[#This Row],[header]]</f>
        <v>ALC_CMC.1-2</v>
      </c>
      <c r="B3" t="str">
        <f>IF(WUTable[[#This Row],[verdict]]="Pass",_xlfn.CONCAT("\pass{", WUTable[[#This Row],[verdict]], "}"), IF(WUTable[[#This Row],[verdict]]="Fail", _xlfn.CONCAT("\fail{", WUTable[[#This Row],[verdict]], "}"), _xlfn.CONCAT("\inclsv{", WUTable[[#This Row],[verdict]], "}")))</f>
        <v>\fail{Fail}</v>
      </c>
      <c r="C3">
        <f>WUTable[[#This Row],[pass count]]</f>
        <v>0</v>
      </c>
      <c r="D3">
        <f>WUTable[[#This Row],[fail count]]</f>
        <v>1</v>
      </c>
      <c r="E3" t="str">
        <f>WUTable[[#This Row],[score]]</f>
        <v>0/1</v>
      </c>
    </row>
    <row r="4" spans="1:5" x14ac:dyDescent="0.2">
      <c r="A4" t="str">
        <f>WUTable[[#This Row],[header]]</f>
        <v>ALC_CMC.4-1</v>
      </c>
      <c r="B4" t="str">
        <f>IF(WUTable[[#This Row],[verdict]]="Pass",_xlfn.CONCAT("\pass{", WUTable[[#This Row],[verdict]], "}"), IF(WUTable[[#This Row],[verdict]]="Fail", _xlfn.CONCAT("\fail{", WUTable[[#This Row],[verdict]], "}"), _xlfn.CONCAT("\inclsv{", WUTable[[#This Row],[verdict]], "}")))</f>
        <v>\fail{Fail}</v>
      </c>
      <c r="C4">
        <f>WUTable[[#This Row],[pass count]]</f>
        <v>0</v>
      </c>
      <c r="D4">
        <f>WUTable[[#This Row],[fail count]]</f>
        <v>1</v>
      </c>
      <c r="E4" t="str">
        <f>WUTable[[#This Row],[score]]</f>
        <v>0/1</v>
      </c>
    </row>
    <row r="5" spans="1:5" x14ac:dyDescent="0.2">
      <c r="A5" t="str">
        <f>WUTable[[#This Row],[header]]</f>
        <v>ALC_DVS.1-2</v>
      </c>
      <c r="B5" t="str">
        <f>IF(WUTable[[#This Row],[verdict]]="Pass",_xlfn.CONCAT("\pass{", WUTable[[#This Row],[verdict]], "}"), IF(WUTable[[#This Row],[verdict]]="Fail", _xlfn.CONCAT("\fail{", WUTable[[#This Row],[verdict]], "}"), _xlfn.CONCAT("\inclsv{", WUTable[[#This Row],[verdict]], "}")))</f>
        <v>\pass{Pass}</v>
      </c>
      <c r="C5">
        <f>WUTable[[#This Row],[pass count]]</f>
        <v>1</v>
      </c>
      <c r="D5">
        <f>WUTable[[#This Row],[fail count]]</f>
        <v>0</v>
      </c>
      <c r="E5" t="str">
        <f>WUTable[[#This Row],[score]]</f>
        <v>1/1</v>
      </c>
    </row>
    <row r="6" spans="1:5" x14ac:dyDescent="0.2">
      <c r="A6" t="str">
        <f>WUTable[[#This Row],[header]]</f>
        <v>AVA_VAN.4-10</v>
      </c>
      <c r="B6" t="str">
        <f>IF(WUTable[[#This Row],[verdict]]="Pass",_xlfn.CONCAT("\pass{", WUTable[[#This Row],[verdict]], "}"), IF(WUTable[[#This Row],[verdict]]="Fail", _xlfn.CONCAT("\fail{", WUTable[[#This Row],[verdict]], "}"), _xlfn.CONCAT("\inclsv{", WUTable[[#This Row],[verdict]], "}")))</f>
        <v>\fail{Fail}</v>
      </c>
      <c r="C6">
        <f>WUTable[[#This Row],[pass count]]</f>
        <v>0</v>
      </c>
      <c r="D6">
        <f>WUTable[[#This Row],[fail count]]</f>
        <v>1</v>
      </c>
      <c r="E6" t="str">
        <f>WUTable[[#This Row],[score]]</f>
        <v>0/1</v>
      </c>
    </row>
    <row r="7" spans="1:5" x14ac:dyDescent="0.2">
      <c r="A7" t="str">
        <f>WUTable[[#This Row],[header]]</f>
        <v>AVA_VAN.4-11</v>
      </c>
      <c r="B7" t="str">
        <f>IF(WUTable[[#This Row],[verdict]]="Pass",_xlfn.CONCAT("\pass{", WUTable[[#This Row],[verdict]], "}"), IF(WUTable[[#This Row],[verdict]]="Fail", _xlfn.CONCAT("\fail{", WUTable[[#This Row],[verdict]], "}"), _xlfn.CONCAT("\inclsv{", WUTable[[#This Row],[verdict]], "}")))</f>
        <v>\fail{Fail}</v>
      </c>
      <c r="C7">
        <f>WUTable[[#This Row],[pass count]]</f>
        <v>0</v>
      </c>
      <c r="D7">
        <f>WUTable[[#This Row],[fail count]]</f>
        <v>1</v>
      </c>
      <c r="E7" t="str">
        <f>WUTable[[#This Row],[score]]</f>
        <v>0/1</v>
      </c>
    </row>
    <row r="8" spans="1:5" x14ac:dyDescent="0.2">
      <c r="A8" t="str">
        <f>WUTable[[#This Row],[header]]</f>
        <v>AVA_VAN.4-12</v>
      </c>
      <c r="B8" t="str">
        <f>IF(WUTable[[#This Row],[verdict]]="Pass",_xlfn.CONCAT("\pass{", WUTable[[#This Row],[verdict]], "}"), IF(WUTable[[#This Row],[verdict]]="Fail", _xlfn.CONCAT("\fail{", WUTable[[#This Row],[verdict]], "}"), _xlfn.CONCAT("\inclsv{", WUTable[[#This Row],[verdict]], "}")))</f>
        <v>\pass{Pass}</v>
      </c>
      <c r="C8">
        <f>WUTable[[#This Row],[pass count]]</f>
        <v>1</v>
      </c>
      <c r="D8">
        <f>WUTable[[#This Row],[fail count]]</f>
        <v>0</v>
      </c>
      <c r="E8" t="str">
        <f>WUTable[[#This Row],[score]]</f>
        <v>1/1</v>
      </c>
    </row>
    <row r="9" spans="1:5" x14ac:dyDescent="0.2">
      <c r="A9" t="s">
        <v>101</v>
      </c>
      <c r="C9">
        <f>SUBTOTAL(109,Table4[Pass count])</f>
        <v>2</v>
      </c>
      <c r="D9">
        <f>SUBTOTAL(109,Table4[Fail count])</f>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WU</vt:lpstr>
      <vt:lpstr>AWI</vt:lpstr>
      <vt:lpstr>EvalOverview</vt:lpstr>
      <vt:lpstr>EvalOverviewPP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Arash Atashpendar</dc:creator>
  <cp:lastModifiedBy>Arash Atashpendar</cp:lastModifiedBy>
  <dcterms:created xsi:type="dcterms:W3CDTF">2024-07-03T12:56:46Z</dcterms:created>
  <dcterms:modified xsi:type="dcterms:W3CDTF">2025-04-30T20:07:56Z</dcterms:modified>
</cp:coreProperties>
</file>